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fagne.fol\Desktop\Dispensa Limpesa SR-RS\Contratação Aeroporto\"/>
    </mc:Choice>
  </mc:AlternateContent>
  <xr:revisionPtr revIDLastSave="0" documentId="13_ncr:1_{60EB9B12-C925-408D-A545-22BAA6F3C631}" xr6:coauthVersionLast="47" xr6:coauthVersionMax="47" xr10:uidLastSave="{00000000-0000-0000-0000-000000000000}"/>
  <bookViews>
    <workbookView xWindow="-46188" yWindow="-144" windowWidth="23256" windowHeight="12576" tabRatio="921" activeTab="2" xr2:uid="{00000000-000D-0000-FFFF-FFFF00000000}"/>
  </bookViews>
  <sheets>
    <sheet name="Encargos Sociais" sheetId="49" r:id="rId1"/>
    <sheet name="Uniformes" sheetId="46" r:id="rId2"/>
    <sheet name="Resumos - Proposta" sheetId="47" r:id="rId3"/>
    <sheet name=" Aeroporto POA 12x36 (Diruno)" sheetId="40" r:id="rId4"/>
    <sheet name="Aeroporto POA 12x36 (Noturno" sheetId="31" r:id="rId5"/>
    <sheet name="Aeroporto 44h Semanais" sheetId="32" r:id="rId6"/>
  </sheets>
  <externalReferences>
    <externalReference r:id="rId7"/>
  </externalReferences>
  <definedNames>
    <definedName name="_xlnm.Print_Area" localSheetId="3">' Aeroporto POA 12x36 (Diruno)'!$A$1:$D$133</definedName>
    <definedName name="_xlnm.Print_Area" localSheetId="5">'Aeroporto 44h Semanais'!$A$1:$D$133</definedName>
    <definedName name="_xlnm.Print_Area" localSheetId="4">'Aeroporto POA 12x36 (Noturno'!$A$1:$D$133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47" l="1"/>
  <c r="K8" i="47"/>
  <c r="J8" i="47"/>
  <c r="D26" i="31"/>
  <c r="G4" i="47"/>
  <c r="G6" i="47"/>
  <c r="D24" i="32" l="1"/>
  <c r="C76" i="31" l="1"/>
  <c r="C121" i="32" l="1"/>
  <c r="G57" i="32"/>
  <c r="D53" i="32" s="1"/>
  <c r="J55" i="32"/>
  <c r="J56" i="32" s="1"/>
  <c r="J57" i="32" s="1"/>
  <c r="D54" i="32" s="1"/>
  <c r="C50" i="32"/>
  <c r="D27" i="32"/>
  <c r="D26" i="32"/>
  <c r="D25" i="32"/>
  <c r="D28" i="32" s="1"/>
  <c r="D82" i="32" s="1"/>
  <c r="J55" i="40"/>
  <c r="C121" i="31"/>
  <c r="J55" i="31"/>
  <c r="J56" i="31" s="1"/>
  <c r="J57" i="31" s="1"/>
  <c r="D54" i="31" s="1"/>
  <c r="G54" i="31"/>
  <c r="G57" i="31" s="1"/>
  <c r="D53" i="31" s="1"/>
  <c r="C50" i="31"/>
  <c r="D27" i="31"/>
  <c r="D28" i="31"/>
  <c r="D82" i="31" s="1"/>
  <c r="D25" i="31"/>
  <c r="D47" i="32" l="1"/>
  <c r="D126" i="32"/>
  <c r="D85" i="32"/>
  <c r="D83" i="32"/>
  <c r="D49" i="32"/>
  <c r="D48" i="32"/>
  <c r="D43" i="32"/>
  <c r="D72" i="32"/>
  <c r="D70" i="32"/>
  <c r="D71" i="32" s="1"/>
  <c r="D42" i="32"/>
  <c r="D59" i="32"/>
  <c r="D65" i="32" s="1"/>
  <c r="D84" i="32"/>
  <c r="D44" i="32"/>
  <c r="D73" i="32"/>
  <c r="D74" i="32" s="1"/>
  <c r="D86" i="32"/>
  <c r="D34" i="32"/>
  <c r="D45" i="32"/>
  <c r="D35" i="32"/>
  <c r="D46" i="32"/>
  <c r="D75" i="32"/>
  <c r="D83" i="31"/>
  <c r="D70" i="31"/>
  <c r="D71" i="31" s="1"/>
  <c r="D43" i="31"/>
  <c r="D126" i="31"/>
  <c r="D42" i="31"/>
  <c r="D59" i="31"/>
  <c r="D65" i="31" s="1"/>
  <c r="D72" i="31"/>
  <c r="D45" i="31"/>
  <c r="D35" i="31"/>
  <c r="D44" i="31"/>
  <c r="D85" i="31"/>
  <c r="D34" i="31"/>
  <c r="D86" i="31"/>
  <c r="D47" i="31"/>
  <c r="D75" i="31"/>
  <c r="D73" i="31"/>
  <c r="D74" i="31" s="1"/>
  <c r="D46" i="31"/>
  <c r="D48" i="31"/>
  <c r="D84" i="31"/>
  <c r="D49" i="31"/>
  <c r="J56" i="40"/>
  <c r="J57" i="40" s="1"/>
  <c r="D54" i="40" s="1"/>
  <c r="D50" i="32" l="1"/>
  <c r="D64" i="32" s="1"/>
  <c r="D88" i="32"/>
  <c r="D89" i="32" s="1"/>
  <c r="D90" i="32" s="1"/>
  <c r="D129" i="32" s="1"/>
  <c r="D88" i="31"/>
  <c r="D89" i="31" s="1"/>
  <c r="D90" i="31" s="1"/>
  <c r="D129" i="31" s="1"/>
  <c r="D36" i="31"/>
  <c r="D76" i="32"/>
  <c r="D128" i="32" s="1"/>
  <c r="D36" i="32"/>
  <c r="D50" i="31"/>
  <c r="D64" i="31" s="1"/>
  <c r="D76" i="31"/>
  <c r="D128" i="31" s="1"/>
  <c r="D37" i="31"/>
  <c r="D38" i="31" s="1"/>
  <c r="D63" i="31" s="1"/>
  <c r="D37" i="32" l="1"/>
  <c r="D38" i="32" s="1"/>
  <c r="D63" i="32" s="1"/>
  <c r="D66" i="32" s="1"/>
  <c r="D127" i="32" s="1"/>
  <c r="D66" i="31"/>
  <c r="D127" i="31" s="1"/>
  <c r="G54" i="40" l="1"/>
  <c r="G57" i="40" s="1"/>
  <c r="D53" i="40" l="1"/>
  <c r="C121" i="40" l="1"/>
  <c r="C13" i="49" l="1"/>
  <c r="M15" i="46"/>
  <c r="O15" i="46" s="1"/>
  <c r="O17" i="46" s="1"/>
  <c r="O18" i="46" s="1"/>
  <c r="D108" i="32" s="1"/>
  <c r="M9" i="46"/>
  <c r="M8" i="46"/>
  <c r="M7" i="46"/>
  <c r="M6" i="46"/>
  <c r="M5" i="46"/>
  <c r="D108" i="31" l="1"/>
  <c r="D108" i="40"/>
  <c r="M10" i="46"/>
  <c r="M11" i="46" s="1"/>
  <c r="C3" i="49"/>
  <c r="D59" i="40"/>
  <c r="D65" i="40" s="1"/>
  <c r="C50" i="40"/>
  <c r="D27" i="40"/>
  <c r="D26" i="40"/>
  <c r="D25" i="40"/>
  <c r="D106" i="31" l="1"/>
  <c r="D106" i="32"/>
  <c r="D110" i="32" s="1"/>
  <c r="D130" i="32" s="1"/>
  <c r="D131" i="32" s="1"/>
  <c r="D106" i="40"/>
  <c r="D110" i="40" s="1"/>
  <c r="D130" i="40" s="1"/>
  <c r="D28" i="40"/>
  <c r="D85" i="40" s="1"/>
  <c r="D110" i="31"/>
  <c r="D130" i="31" s="1"/>
  <c r="D131" i="31" s="1"/>
  <c r="D35" i="40"/>
  <c r="D126" i="40"/>
  <c r="D47" i="40"/>
  <c r="D83" i="40"/>
  <c r="D44" i="40"/>
  <c r="D48" i="40"/>
  <c r="D75" i="40"/>
  <c r="D49" i="40" l="1"/>
  <c r="D70" i="40"/>
  <c r="D71" i="40" s="1"/>
  <c r="D76" i="40" s="1"/>
  <c r="D128" i="40" s="1"/>
  <c r="D43" i="40"/>
  <c r="D72" i="40"/>
  <c r="D86" i="40"/>
  <c r="D45" i="40"/>
  <c r="D73" i="40"/>
  <c r="D74" i="40" s="1"/>
  <c r="D34" i="40"/>
  <c r="D46" i="40"/>
  <c r="D82" i="40"/>
  <c r="D88" i="40" s="1"/>
  <c r="D84" i="40"/>
  <c r="D42" i="40"/>
  <c r="D50" i="40" s="1"/>
  <c r="D64" i="40" s="1"/>
  <c r="D116" i="32"/>
  <c r="D115" i="32"/>
  <c r="D116" i="31"/>
  <c r="D115" i="31"/>
  <c r="D36" i="40"/>
  <c r="D133" i="31" l="1"/>
  <c r="D133" i="32"/>
  <c r="H12" i="47" s="1"/>
  <c r="D37" i="40"/>
  <c r="D38" i="40" s="1"/>
  <c r="D63" i="40" s="1"/>
  <c r="D66" i="40" s="1"/>
  <c r="D127" i="40" s="1"/>
  <c r="D89" i="40"/>
  <c r="D90" i="40" s="1"/>
  <c r="D129" i="40" s="1"/>
  <c r="J12" i="47" l="1"/>
  <c r="L12" i="47" s="1"/>
  <c r="I12" i="47"/>
  <c r="D120" i="31"/>
  <c r="H6" i="47"/>
  <c r="I6" i="47" s="1"/>
  <c r="J6" i="47" s="1"/>
  <c r="L6" i="47" s="1"/>
  <c r="D118" i="32"/>
  <c r="D119" i="32"/>
  <c r="D119" i="31"/>
  <c r="D118" i="31"/>
  <c r="D120" i="32"/>
  <c r="D131" i="40"/>
  <c r="D116" i="40" s="1"/>
  <c r="J13" i="47" l="1"/>
  <c r="L13" i="47" s="1"/>
  <c r="K12" i="47"/>
  <c r="K13" i="47" s="1"/>
  <c r="J7" i="47"/>
  <c r="L7" i="47" s="1"/>
  <c r="K6" i="47"/>
  <c r="D121" i="32"/>
  <c r="D122" i="32" s="1"/>
  <c r="D132" i="32" s="1"/>
  <c r="D121" i="31"/>
  <c r="D122" i="31" s="1"/>
  <c r="D132" i="31" s="1"/>
  <c r="D115" i="40"/>
  <c r="D133" i="40" s="1"/>
  <c r="H4" i="47" s="1"/>
  <c r="I4" i="47" s="1"/>
  <c r="J4" i="47" s="1"/>
  <c r="L4" i="47" s="1"/>
  <c r="J5" i="47" l="1"/>
  <c r="K4" i="47"/>
  <c r="K7" i="47"/>
  <c r="D119" i="40"/>
  <c r="D118" i="40"/>
  <c r="D120" i="40"/>
  <c r="J16" i="47" l="1"/>
  <c r="L19" i="47" s="1"/>
  <c r="L21" i="47" s="1"/>
  <c r="L5" i="47"/>
  <c r="L16" i="47" s="1"/>
  <c r="K5" i="47"/>
  <c r="K16" i="47" s="1"/>
  <c r="D121" i="40"/>
  <c r="D122" i="40" s="1"/>
  <c r="D132" i="40" s="1"/>
  <c r="L20" i="47" l="1"/>
</calcChain>
</file>

<file path=xl/sharedStrings.xml><?xml version="1.0" encoding="utf-8"?>
<sst xmlns="http://schemas.openxmlformats.org/spreadsheetml/2006/main" count="848" uniqueCount="251">
  <si>
    <r>
      <t>N</t>
    </r>
    <r>
      <rPr>
        <strike/>
        <sz val="12"/>
        <rFont val="Arial"/>
        <family val="2"/>
      </rPr>
      <t>º</t>
    </r>
    <r>
      <rPr>
        <sz val="12"/>
        <rFont val="Arial"/>
        <family val="2"/>
      </rPr>
      <t xml:space="preserve"> Processo</t>
    </r>
  </si>
  <si>
    <t xml:space="preserve">Licitação </t>
  </si>
  <si>
    <t xml:space="preserve"> I - Discriminação dos Serviços</t>
  </si>
  <si>
    <t>A</t>
  </si>
  <si>
    <t xml:space="preserve">Data da apresentação da proposta </t>
  </si>
  <si>
    <t>B</t>
  </si>
  <si>
    <t>Município / UF</t>
  </si>
  <si>
    <t>C</t>
  </si>
  <si>
    <t>Ano Acordo,Convenção ou Sentença Normativa em Dissídio Coletivo</t>
  </si>
  <si>
    <t>D</t>
  </si>
  <si>
    <t>Nº meses de execução contratual</t>
  </si>
  <si>
    <t>12 meses</t>
  </si>
  <si>
    <t xml:space="preserve"> II - Identificação dos Serviços:</t>
  </si>
  <si>
    <t>Descrição</t>
  </si>
  <si>
    <t>Unidade Medida</t>
  </si>
  <si>
    <t>Quantidade total a Contratar</t>
  </si>
  <si>
    <t>Postos de Trabalho - Mensal</t>
  </si>
  <si>
    <t xml:space="preserve">                                                                 MÃO-DE-OBRA</t>
  </si>
  <si>
    <t>Mão-de-obra vinculada à execução contratual</t>
  </si>
  <si>
    <t xml:space="preserve">           Dados complementares para a composição dos custos referentes à mão-de-obra</t>
  </si>
  <si>
    <t>Tipo de Serviço (mesmo serviço com características distintas)</t>
  </si>
  <si>
    <t>Continuado</t>
  </si>
  <si>
    <t>Categoria profissional (vinculada à execução contratual)</t>
  </si>
  <si>
    <t>Data Base da categoria (dia/mês/ano)</t>
  </si>
  <si>
    <t>COMPOSIÇÃO DA REMUNERAÇÃO</t>
  </si>
  <si>
    <t>Valor (R$)</t>
  </si>
  <si>
    <t>Adicional Noturno (sobre 7 hs.computadas com 52:30 hs.= 8 hs.)</t>
  </si>
  <si>
    <t>TOTAL DA REMUNERAÇÃO</t>
  </si>
  <si>
    <t>Benefícios Mensais e Diários</t>
  </si>
  <si>
    <t>TOTAL DOS BENEFÍCIOS MENSAIS E DIÁRIOS</t>
  </si>
  <si>
    <t>Uniforme e Cracha</t>
  </si>
  <si>
    <t>Materiais</t>
  </si>
  <si>
    <t>Outros</t>
  </si>
  <si>
    <t>TOTAL DOS INSUMOS DIVERSOS</t>
  </si>
  <si>
    <t>4.1</t>
  </si>
  <si>
    <t>%</t>
  </si>
  <si>
    <t>INSS</t>
  </si>
  <si>
    <t>SESI/SESC</t>
  </si>
  <si>
    <t>SENAI/SENAC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</si>
  <si>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</si>
  <si>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</si>
  <si>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</si>
  <si>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</si>
  <si>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</si>
  <si>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</si>
  <si>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</si>
  <si>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</si>
  <si>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TOTAL</t>
  </si>
  <si>
    <t>4.2</t>
  </si>
  <si>
    <t xml:space="preserve"> 13º Salário e Adicional de Férias</t>
  </si>
  <si>
    <t>13º Salário</t>
  </si>
  <si>
    <t>Afastamento Maternidade</t>
  </si>
  <si>
    <t>Provisão para Rescisão</t>
  </si>
  <si>
    <t>Aviso Prévio Indenizado</t>
  </si>
  <si>
    <t>Incidência do FGTS sobre Aviso Prévio Indenizado</t>
  </si>
  <si>
    <t xml:space="preserve">Aviso Prévio Trabalhado </t>
  </si>
  <si>
    <t>Licença Paternidade</t>
  </si>
  <si>
    <t>Ausências Legais</t>
  </si>
  <si>
    <t>Ausência por acidente de trabalho</t>
  </si>
  <si>
    <t>Custos Indiretos</t>
  </si>
  <si>
    <t>Tributos</t>
  </si>
  <si>
    <t>Lucro</t>
  </si>
  <si>
    <t>Mão-de-obra vinculada à execução contratual (valor por empregado)</t>
  </si>
  <si>
    <t>VALOR TOTAL POR EMPREGADO</t>
  </si>
  <si>
    <t>Classificação Brasileira de Ocupações (CBO)</t>
  </si>
  <si>
    <t>Adicional de Periculosidade</t>
  </si>
  <si>
    <t>Outros (especificar)</t>
  </si>
  <si>
    <t>Submódulo 2.1 - 13º Salário, Férias e Adicional de Férias</t>
  </si>
  <si>
    <t>2.1</t>
  </si>
  <si>
    <t>Férias e Adicional de Férias</t>
  </si>
  <si>
    <t>2.2</t>
  </si>
  <si>
    <t>GPS, FGTS e outras contribuições</t>
  </si>
  <si>
    <t>Submódulo 2.3 - Benefícios Mensais e Diários</t>
  </si>
  <si>
    <t>2.3</t>
  </si>
  <si>
    <t>Assistência Médica e Familiar</t>
  </si>
  <si>
    <t>Quadro-Resumo do Módulo 2 - Encargos e Benefícios anuais, mensais e diários</t>
  </si>
  <si>
    <t>Encargos e Benefícios Anuais, Mensais e Diários</t>
  </si>
  <si>
    <t xml:space="preserve">Seguro Acidente do Trabalho - SAT/RAT x FAP </t>
  </si>
  <si>
    <t>Transporte (  - desc.6% s/sal.)</t>
  </si>
  <si>
    <t xml:space="preserve">Vale Refeição/Alimentação </t>
  </si>
  <si>
    <t>Total</t>
  </si>
  <si>
    <t>Multa do FGTS e contribuição social sobre o Aviso Prévio indenizado</t>
  </si>
  <si>
    <t>Incidência do submódulo 2.2 sobre Aviso Prévio Trabalhado</t>
  </si>
  <si>
    <t>Multa do FGTS e contribuição social sobre o Aviso Prévio Trabalhado</t>
  </si>
  <si>
    <t>Módulo 2 - Encargos e Benefícios Anuais, Mensais e Diários</t>
  </si>
  <si>
    <r>
      <rPr>
        <b/>
        <sz val="12"/>
        <rFont val="Arial"/>
        <family val="2"/>
      </rPr>
      <t>Módulo 3</t>
    </r>
    <r>
      <rPr>
        <sz val="12"/>
        <rFont val="Arial"/>
        <family val="2"/>
      </rPr>
      <t xml:space="preserve"> - Provisão para Rescisão</t>
    </r>
  </si>
  <si>
    <r>
      <rPr>
        <b/>
        <sz val="12"/>
        <rFont val="Arial"/>
        <family val="2"/>
      </rPr>
      <t>Módulo 1</t>
    </r>
    <r>
      <rPr>
        <sz val="12"/>
        <rFont val="Arial"/>
        <family val="2"/>
      </rPr>
      <t>: Composição da Remuneração</t>
    </r>
  </si>
  <si>
    <t>Módulo 4 - Encargos e Benefícios Anuais, Mensais e Diários</t>
  </si>
  <si>
    <t>Submódulo 4.1 - Ausências Legais</t>
  </si>
  <si>
    <t>Férias</t>
  </si>
  <si>
    <t>Submódulo 4.2 - Intrajornada</t>
  </si>
  <si>
    <t>Intrajornada</t>
  </si>
  <si>
    <t>Intervalo para repouso ou alimentação</t>
  </si>
  <si>
    <t>Não se aplica</t>
  </si>
  <si>
    <t>Quadro-Resumo do Módulo 4 - Custo de Reposição do Profissional Ausente</t>
  </si>
  <si>
    <t>Custo de Reposição do Profissional Ausente</t>
  </si>
  <si>
    <t>Módulo 5 - Insumos Diversos</t>
  </si>
  <si>
    <r>
      <rPr>
        <b/>
        <sz val="12"/>
        <rFont val="Arial"/>
        <family val="2"/>
      </rPr>
      <t>Módulo 5</t>
    </r>
    <r>
      <rPr>
        <sz val="12"/>
        <rFont val="Arial"/>
        <family val="2"/>
      </rPr>
      <t xml:space="preserve"> - Insumos Diversos</t>
    </r>
  </si>
  <si>
    <t>Nota: Valores mensais por empregado</t>
  </si>
  <si>
    <t>Custos Indiretos, Tributos e Lucro</t>
  </si>
  <si>
    <r>
      <rPr>
        <b/>
        <sz val="12"/>
        <rFont val="Arial"/>
        <family val="2"/>
      </rPr>
      <t>Módulo 6</t>
    </r>
    <r>
      <rPr>
        <sz val="12"/>
        <rFont val="Arial"/>
        <family val="2"/>
      </rPr>
      <t xml:space="preserve"> - Custos Indiretos, Tributos e Lucro</t>
    </r>
  </si>
  <si>
    <t>2 -  QUADRO-RESUMO DO CUSTO POR EMPREGADO</t>
  </si>
  <si>
    <t>Módulo 1 -  Composição da Remuneração</t>
  </si>
  <si>
    <t>Módulo 2 -  Encargos e Benefícios Anuais, Mensais e Diários</t>
  </si>
  <si>
    <t>Módulo 3 -  Provisão para Rescisão</t>
  </si>
  <si>
    <t>Módulo 4 - Custo de Reposição do Profissional Ausente</t>
  </si>
  <si>
    <t>Subtotal (A+B+C+D+E)</t>
  </si>
  <si>
    <t>Módulo 6 -  Custos indiretos, Tributo e Lucro</t>
  </si>
  <si>
    <t>13º Salário, Férias e Adicional de Férias</t>
  </si>
  <si>
    <t>TOTAL - Impostos</t>
  </si>
  <si>
    <t>Insalubridade</t>
  </si>
  <si>
    <t>Fundo de Formação Profissional</t>
  </si>
  <si>
    <t>Seguro de Vida em Grupo</t>
  </si>
  <si>
    <t>Submódulo 2.2 - Encargos Previdenciários (GPS), FGTS e outras contribuições</t>
  </si>
  <si>
    <t>Incidência do Submódulo 2.2</t>
  </si>
  <si>
    <t>Subtotal</t>
  </si>
  <si>
    <t xml:space="preserve">Incidência do submódulo 2.2 </t>
  </si>
  <si>
    <t>Insumos Diversos</t>
  </si>
  <si>
    <t xml:space="preserve">PLANILHA DA ADMINISTRAÇÃO </t>
  </si>
  <si>
    <t xml:space="preserve">Equipamentos </t>
  </si>
  <si>
    <t>Porto Alegre</t>
  </si>
  <si>
    <t>Recepcionista</t>
  </si>
  <si>
    <t>4221-5</t>
  </si>
  <si>
    <t>220 horas</t>
  </si>
  <si>
    <t xml:space="preserve">Salário Normativo da Categoria Profissional </t>
  </si>
  <si>
    <t>Vale Tranporte</t>
  </si>
  <si>
    <t>INSUMOS DIVERSOS</t>
  </si>
  <si>
    <t>Município</t>
  </si>
  <si>
    <t>Valor em 2023</t>
  </si>
  <si>
    <t>Valor Vale Alimentação</t>
  </si>
  <si>
    <t>Recepcionistas Aeroporto</t>
  </si>
  <si>
    <t>Plano de Benefício Social Familiar</t>
  </si>
  <si>
    <t>ITEM</t>
  </si>
  <si>
    <t>Unidade</t>
  </si>
  <si>
    <t>Preço unitário</t>
  </si>
  <si>
    <t xml:space="preserve">UNIFORMES / EPI´s </t>
  </si>
  <si>
    <t xml:space="preserve">Calça </t>
  </si>
  <si>
    <t>unid.</t>
  </si>
  <si>
    <t>Camisa manga longa</t>
  </si>
  <si>
    <t>Camisa manga curta</t>
  </si>
  <si>
    <t>Crachá de identificação</t>
  </si>
  <si>
    <t>Salário - Recepcionista Aeroporto</t>
  </si>
  <si>
    <t>Total anual empregado</t>
  </si>
  <si>
    <t xml:space="preserve">Quantidade total </t>
  </si>
  <si>
    <t xml:space="preserve">Valor total  </t>
  </si>
  <si>
    <t>Prazo de vida útil (anos)</t>
  </si>
  <si>
    <t>Depreciação anual</t>
  </si>
  <si>
    <t xml:space="preserve">EQUIPAMENTOS </t>
  </si>
  <si>
    <t>MEMÓRIA DE CÁLCULO / JUSTIFICATIVA VALORES APRESENTADOS</t>
  </si>
  <si>
    <t>CÁLCULO:</t>
  </si>
  <si>
    <t>= [ ( 1  ÷ 3  x  1  ÷ 11,019 ) + (1 ÷ 11,019 )x 100 ] =</t>
  </si>
  <si>
    <t>= [ (0,03,025) + (9,075) x 100 ]  =</t>
  </si>
  <si>
    <t>=12,10%</t>
  </si>
  <si>
    <t>Submódulo 2.2 - GPS, FGTS e Outras Contribuições</t>
  </si>
  <si>
    <t>Definidos por legislação (fixos)</t>
  </si>
  <si>
    <t>Seguro Acidente do Trabalho (RAT: 3,00% x FAP: 1,08)</t>
  </si>
  <si>
    <t>SESC ou SESI</t>
  </si>
  <si>
    <t>SENAI ou SENAC</t>
  </si>
  <si>
    <t>MÓDULO 3 – PROVISÃO PARA RESCISÃO</t>
  </si>
  <si>
    <t>PROVISÃO PARA RESCISÃO</t>
  </si>
  <si>
    <t>Estatística da Empresa 5,00% dos empregados são substituídos durante o ano (turnover da empresa)</t>
  </si>
  <si>
    <t>= { [ 0,05 x (1 ÷ 12) ] x 100 } =</t>
  </si>
  <si>
    <t>= { [ 0,05 x 0,083333 ] x 100 } =</t>
  </si>
  <si>
    <t>= { 0,0042 x 100 } =</t>
  </si>
  <si>
    <t>= 0,42%</t>
  </si>
  <si>
    <t>Incidência do FGTS sobre aviso prévio Indenizado</t>
  </si>
  <si>
    <t>Multa do FGTS sobre o Aviso Prévio Indenizado</t>
  </si>
  <si>
    <t>Aviso Prévio Trabalhado</t>
  </si>
  <si>
    <t>DADOS:</t>
  </si>
  <si>
    <t>Incidência do Submódulo 2.2 sobre Aviso Prévio Trabalhado</t>
  </si>
  <si>
    <t>Multa do FGTS sobre o Aviso Prévio Trabalhado</t>
  </si>
  <si>
    <t>MÓDULO 4 – CUSTO DE REPOSIÇÃO DO PROFISSIONAL AUSENTE</t>
  </si>
  <si>
    <t>= [ ( 1 ÷ 12 ) ÷ 12 x 100 ] =</t>
  </si>
  <si>
    <t>= [ 0,0069 x 100 ] =</t>
  </si>
  <si>
    <t>= 0,69%</t>
  </si>
  <si>
    <t>Estatísticas da empresa: porcentagem dos funcionários que tornam-se pais em um ano</t>
  </si>
  <si>
    <t>Fórmula:</t>
  </si>
  <si>
    <t xml:space="preserve">= {[ (5 ÷ 30) ÷ 12 ] x % dos empregados que tornam-se pais em um ano ÷ 100} x 100 </t>
  </si>
  <si>
    <t>12,00% dos funcionários tornam-se pais em um ano, o cálculo será:</t>
  </si>
  <si>
    <t>= {[ (5 ÷ 30) ÷ 12 ] x 0,12 } x 100 =</t>
  </si>
  <si>
    <t>= { [ 0,1666 ÷ 12 ] x 0,12 } x 100 =</t>
  </si>
  <si>
    <t>= { 0,013889 x 0,12 } x 100 =</t>
  </si>
  <si>
    <t>= 0,0017 x 100 =</t>
  </si>
  <si>
    <t>=0,17%</t>
  </si>
  <si>
    <t>Ausência por Acidente de trabalho</t>
  </si>
  <si>
    <t>Afastamento maternidade</t>
  </si>
  <si>
    <t>11,11% = 0,1111 (custo sobre os salários das férias integrais (12/12) dos trabalhadores)</t>
  </si>
  <si>
    <t>10,00% = 0,10 (percentual estatístico adotado como de empregadas que se afastam por licença maternidade)</t>
  </si>
  <si>
    <t>4 meses no ano = 4/12 = 0,3333 (período em um ano a que se referem as férias proporcionais ora calculadas)</t>
  </si>
  <si>
    <t>= [ ( 0,1111 x 0,10 x 0,3333 ) x 100 ] =</t>
  </si>
  <si>
    <t>= [ 0,0037 x 100 ] =</t>
  </si>
  <si>
    <t>= 0,37%</t>
  </si>
  <si>
    <t>TOTAL DE POSTOS E FUNCIONÁRIOS</t>
  </si>
  <si>
    <t>Quadro Demonstrativo do Valor Global da Proposta</t>
  </si>
  <si>
    <t>Valor(R$)</t>
  </si>
  <si>
    <t>Valor Mensal</t>
  </si>
  <si>
    <t>C.1 - Tributos  (PIS)</t>
  </si>
  <si>
    <t xml:space="preserve">C.2 - Tributos  (COFINS) </t>
  </si>
  <si>
    <t>C.3 - Tributos  (ISS)</t>
  </si>
  <si>
    <t>Benefício Social Familiar</t>
  </si>
  <si>
    <t>Recepcionista COM periculosidade</t>
  </si>
  <si>
    <t>Nº Vale Transporte por dia</t>
  </si>
  <si>
    <t>Valor Tarifa</t>
  </si>
  <si>
    <t>Desconto</t>
  </si>
  <si>
    <t>Nº de Dias VT</t>
  </si>
  <si>
    <t>Valor por empregado</t>
  </si>
  <si>
    <t xml:space="preserve">Salário Base </t>
  </si>
  <si>
    <t>Quantidade de Dias VA</t>
  </si>
  <si>
    <t>Total Vale Alimentação</t>
  </si>
  <si>
    <t>Valor Participação Empregado</t>
  </si>
  <si>
    <t>desconto 19%</t>
  </si>
  <si>
    <t>Valor Auxílio Lanche</t>
  </si>
  <si>
    <t>Quadro-resumo – Mão de obra Recepcionista 12x36</t>
  </si>
  <si>
    <t>Tipo de Serviço</t>
  </si>
  <si>
    <t>Item</t>
  </si>
  <si>
    <t>Tipo deServiço</t>
  </si>
  <si>
    <t>Total mensal empregado - custo anual diluído</t>
  </si>
  <si>
    <t>Blazer/Paletó</t>
  </si>
  <si>
    <t>Valor por Empregado</t>
  </si>
  <si>
    <t>Quantidade por Empregado</t>
  </si>
  <si>
    <t>Relógio Ponto</t>
  </si>
  <si>
    <t>Total 60 meses</t>
  </si>
  <si>
    <t xml:space="preserve">Total mensal </t>
  </si>
  <si>
    <r>
      <t>ANEXO VII-D PLANILHA DE CUSTOS E FORMAÇÃO DE PREÇOS -</t>
    </r>
    <r>
      <rPr>
        <b/>
        <u/>
        <sz val="11"/>
        <rFont val="Arial"/>
        <family val="2"/>
      </rPr>
      <t xml:space="preserve"> IN 05-2017-SEGES/MPDG</t>
    </r>
  </si>
  <si>
    <t>SEEAC 2024</t>
  </si>
  <si>
    <t>Subotal Item 1</t>
  </si>
  <si>
    <t>Subotal Item 2</t>
  </si>
  <si>
    <t xml:space="preserve">Valor Anual </t>
  </si>
  <si>
    <t>Valor Quinquenal</t>
  </si>
  <si>
    <t>XX/XX/2024</t>
  </si>
  <si>
    <t>Pregão Eletrônico Nº 0900XX/2024</t>
  </si>
  <si>
    <t xml:space="preserve">Posto de Recepcionista 44h semanais, com periculosidade. </t>
  </si>
  <si>
    <t>Quadro-resumo – Mão de obra Recepcionista 44h semanais</t>
  </si>
  <si>
    <t xml:space="preserve">Benefícios - Recepcionista </t>
  </si>
  <si>
    <t>Qtde de postos (A)</t>
  </si>
  <si>
    <t>Qtde Funcionário por posto (B)</t>
  </si>
  <si>
    <t>Valor por empregado (C)</t>
  </si>
  <si>
    <t>Valor por posto (D)=(C*B)</t>
  </si>
  <si>
    <t>Valor Mensal (E)=(D*A)</t>
  </si>
  <si>
    <t>Valor Anual do serviço (F)=(Ex12)</t>
  </si>
  <si>
    <t>Total Funcionários (A*B)</t>
  </si>
  <si>
    <t xml:space="preserve">Item </t>
  </si>
  <si>
    <r>
      <t xml:space="preserve">Posto de Recepcionista de 12 horas </t>
    </r>
    <r>
      <rPr>
        <b/>
        <sz val="10"/>
        <color theme="1"/>
        <rFont val="Arial"/>
        <family val="2"/>
      </rPr>
      <t>diurnas</t>
    </r>
    <r>
      <rPr>
        <sz val="10"/>
        <color theme="1"/>
        <rFont val="Arial"/>
        <family val="2"/>
      </rPr>
      <t>, todos os dias da semana, inclusive sábados, domingos e feriados, envolvendo 2 recepcionistas. Total 6 funcionários.</t>
    </r>
  </si>
  <si>
    <r>
      <t xml:space="preserve">Posto de Recepcionista de 12 horas </t>
    </r>
    <r>
      <rPr>
        <b/>
        <sz val="10"/>
        <color rgb="FF000000"/>
        <rFont val="Arial"/>
        <family val="2"/>
      </rPr>
      <t>noturnas</t>
    </r>
    <r>
      <rPr>
        <sz val="10"/>
        <color rgb="FF000000"/>
        <rFont val="Arial"/>
        <family val="2"/>
      </rPr>
      <t>, todos os dias da semana, inclusive sábados, domingos e feriados, envolvendo 2 recepcionistas. Total 6 funcionários.</t>
    </r>
  </si>
  <si>
    <t>08430.004881/2024-65</t>
  </si>
  <si>
    <t>Valor do serviço por 120 meses (G)=(Ex120)</t>
  </si>
  <si>
    <t>TOTAL DO GRUPO 1</t>
  </si>
  <si>
    <t>ITEM 3</t>
  </si>
  <si>
    <t>TOTAL ITEM  3</t>
  </si>
  <si>
    <t xml:space="preserve">TOTAL </t>
  </si>
  <si>
    <t xml:space="preserve">GRUPO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</si>
</sst>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_(&quot;R$ &quot;* #,##0.00_);_(&quot;R$ &quot;* \(#,##0.00\);_(&quot;R$ &quot;* &quot;-&quot;??_);_(@_)"/>
    <numFmt numFmtId="166" formatCode="dd/mm/yy;@"/>
    <numFmt numFmtId="167" formatCode="&quot;R$&quot;\ #,##0.00"/>
    <numFmt numFmtId="168" formatCode="0.000000"/>
    <numFmt numFmtId="169" formatCode="0.00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trike/>
      <sz val="12"/>
      <name val="Arial"/>
      <family val="2"/>
    </font>
    <font>
      <sz val="11.5"/>
      <name val="Arial"/>
      <family val="2"/>
    </font>
    <font>
      <u/>
      <sz val="12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i/>
      <sz val="10"/>
      <name val="Times New Roman"/>
      <family val="1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9" tint="-0.249977111117893"/>
      <name val="Calibri"/>
      <family val="2"/>
      <scheme val="minor"/>
    </font>
    <font>
      <b/>
      <sz val="10"/>
      <color theme="0"/>
      <name val="Arial"/>
      <family val="2"/>
    </font>
    <font>
      <b/>
      <u/>
      <sz val="11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29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47">
    <xf numFmtId="0" fontId="0" fillId="0" borderId="0" xfId="0"/>
    <xf numFmtId="10" fontId="2" fillId="0" borderId="7" xfId="3" applyNumberFormat="1" applyFont="1" applyFill="1" applyBorder="1" applyAlignment="1">
      <alignment horizontal="center"/>
    </xf>
    <xf numFmtId="10" fontId="2" fillId="0" borderId="0" xfId="3" applyNumberFormat="1" applyFont="1" applyFill="1" applyBorder="1" applyAlignment="1">
      <alignment horizontal="center"/>
    </xf>
    <xf numFmtId="167" fontId="1" fillId="0" borderId="18" xfId="4" applyNumberFormat="1" applyFont="1" applyFill="1" applyBorder="1" applyAlignment="1">
      <alignment horizontal="center" vertical="center"/>
    </xf>
    <xf numFmtId="0" fontId="1" fillId="0" borderId="0" xfId="1"/>
    <xf numFmtId="0" fontId="11" fillId="0" borderId="0" xfId="1" applyFont="1" applyAlignment="1">
      <alignment horizontal="center" vertical="center"/>
    </xf>
    <xf numFmtId="0" fontId="14" fillId="0" borderId="0" xfId="1" applyFont="1"/>
    <xf numFmtId="0" fontId="15" fillId="0" borderId="0" xfId="1" applyFont="1"/>
    <xf numFmtId="0" fontId="1" fillId="2" borderId="0" xfId="1" applyFill="1"/>
    <xf numFmtId="0" fontId="11" fillId="2" borderId="25" xfId="1" applyFont="1" applyFill="1" applyBorder="1"/>
    <xf numFmtId="0" fontId="1" fillId="2" borderId="26" xfId="1" applyFill="1" applyBorder="1"/>
    <xf numFmtId="10" fontId="11" fillId="2" borderId="26" xfId="1" applyNumberFormat="1" applyFont="1" applyFill="1" applyBorder="1" applyAlignment="1">
      <alignment horizontal="center"/>
    </xf>
    <xf numFmtId="0" fontId="1" fillId="2" borderId="27" xfId="1" applyFill="1" applyBorder="1"/>
    <xf numFmtId="0" fontId="1" fillId="2" borderId="28" xfId="1" applyFill="1" applyBorder="1"/>
    <xf numFmtId="0" fontId="1" fillId="2" borderId="29" xfId="1" applyFill="1" applyBorder="1"/>
    <xf numFmtId="49" fontId="11" fillId="2" borderId="28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vertical="center" wrapText="1"/>
    </xf>
    <xf numFmtId="10" fontId="11" fillId="0" borderId="0" xfId="7" applyNumberFormat="1" applyFont="1" applyAlignment="1">
      <alignment horizontal="center" vertical="center"/>
    </xf>
    <xf numFmtId="0" fontId="1" fillId="2" borderId="0" xfId="1" applyFill="1" applyAlignment="1">
      <alignment horizontal="left"/>
    </xf>
    <xf numFmtId="10" fontId="11" fillId="2" borderId="0" xfId="6" applyNumberFormat="1" applyFont="1" applyFill="1" applyBorder="1" applyAlignment="1">
      <alignment horizontal="center" vertical="center"/>
    </xf>
    <xf numFmtId="0" fontId="1" fillId="2" borderId="0" xfId="1" quotePrefix="1" applyFill="1" applyAlignment="1">
      <alignment horizontal="left"/>
    </xf>
    <xf numFmtId="49" fontId="11" fillId="2" borderId="30" xfId="1" applyNumberFormat="1" applyFont="1" applyFill="1" applyBorder="1" applyAlignment="1">
      <alignment horizontal="center" vertical="center" wrapText="1"/>
    </xf>
    <xf numFmtId="10" fontId="11" fillId="2" borderId="31" xfId="6" applyNumberFormat="1" applyFont="1" applyFill="1" applyBorder="1" applyAlignment="1">
      <alignment horizontal="center" vertical="center"/>
    </xf>
    <xf numFmtId="0" fontId="1" fillId="2" borderId="31" xfId="1" applyFill="1" applyBorder="1"/>
    <xf numFmtId="0" fontId="1" fillId="2" borderId="32" xfId="1" applyFill="1" applyBorder="1"/>
    <xf numFmtId="10" fontId="13" fillId="2" borderId="0" xfId="6" applyNumberFormat="1" applyFont="1" applyFill="1" applyBorder="1" applyAlignment="1">
      <alignment horizontal="center" vertical="center"/>
    </xf>
    <xf numFmtId="168" fontId="13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1" fillId="2" borderId="31" xfId="1" applyFont="1" applyFill="1" applyBorder="1" applyAlignment="1">
      <alignment vertical="center" wrapText="1"/>
    </xf>
    <xf numFmtId="10" fontId="11" fillId="0" borderId="0" xfId="8" applyNumberFormat="1" applyFont="1" applyAlignment="1">
      <alignment horizontal="center" vertical="center"/>
    </xf>
    <xf numFmtId="169" fontId="13" fillId="0" borderId="0" xfId="1" applyNumberFormat="1" applyFont="1" applyAlignment="1">
      <alignment horizontal="center" vertical="center"/>
    </xf>
    <xf numFmtId="10" fontId="11" fillId="0" borderId="0" xfId="1" applyNumberFormat="1" applyFont="1" applyAlignment="1">
      <alignment horizontal="center" vertical="center"/>
    </xf>
    <xf numFmtId="0" fontId="11" fillId="2" borderId="0" xfId="1" applyFont="1" applyFill="1"/>
    <xf numFmtId="0" fontId="9" fillId="0" borderId="0" xfId="1" applyFont="1" applyAlignment="1">
      <alignment horizontal="left" vertical="center"/>
    </xf>
    <xf numFmtId="2" fontId="13" fillId="0" borderId="0" xfId="1" applyNumberFormat="1" applyFont="1" applyAlignment="1">
      <alignment horizontal="center" vertical="center"/>
    </xf>
    <xf numFmtId="0" fontId="11" fillId="2" borderId="31" xfId="1" quotePrefix="1" applyFont="1" applyFill="1" applyBorder="1" applyAlignment="1">
      <alignment horizontal="left"/>
    </xf>
    <xf numFmtId="167" fontId="1" fillId="0" borderId="41" xfId="4" applyNumberFormat="1" applyFont="1" applyFill="1" applyBorder="1" applyAlignment="1">
      <alignment horizontal="center" vertical="center"/>
    </xf>
    <xf numFmtId="1" fontId="1" fillId="0" borderId="41" xfId="9" applyNumberFormat="1" applyFont="1" applyFill="1" applyBorder="1" applyAlignment="1">
      <alignment horizontal="center" vertical="center"/>
    </xf>
    <xf numFmtId="167" fontId="11" fillId="0" borderId="20" xfId="4" applyNumberFormat="1" applyFont="1" applyFill="1" applyBorder="1" applyAlignment="1">
      <alignment horizontal="center" vertical="center"/>
    </xf>
    <xf numFmtId="1" fontId="1" fillId="0" borderId="18" xfId="9" applyNumberFormat="1" applyFont="1" applyFill="1" applyBorder="1" applyAlignment="1">
      <alignment horizontal="center" vertical="center"/>
    </xf>
    <xf numFmtId="167" fontId="11" fillId="0" borderId="41" xfId="4" applyNumberFormat="1" applyFont="1" applyFill="1" applyBorder="1" applyAlignment="1">
      <alignment horizontal="center" vertical="center"/>
    </xf>
    <xf numFmtId="167" fontId="1" fillId="0" borderId="41" xfId="9" applyNumberFormat="1" applyFont="1" applyFill="1" applyBorder="1" applyAlignment="1">
      <alignment horizontal="center" vertical="center"/>
    </xf>
    <xf numFmtId="167" fontId="1" fillId="0" borderId="20" xfId="4" applyNumberFormat="1" applyFont="1" applyFill="1" applyBorder="1" applyAlignment="1">
      <alignment horizontal="center" vertical="center"/>
    </xf>
    <xf numFmtId="0" fontId="12" fillId="2" borderId="26" xfId="1" applyFont="1" applyFill="1" applyBorder="1"/>
    <xf numFmtId="0" fontId="12" fillId="2" borderId="27" xfId="1" applyFont="1" applyFill="1" applyBorder="1"/>
    <xf numFmtId="0" fontId="12" fillId="2" borderId="0" xfId="1" applyFont="1" applyFill="1"/>
    <xf numFmtId="0" fontId="12" fillId="2" borderId="29" xfId="1" applyFont="1" applyFill="1" applyBorder="1"/>
    <xf numFmtId="0" fontId="12" fillId="2" borderId="28" xfId="1" applyFont="1" applyFill="1" applyBorder="1"/>
    <xf numFmtId="49" fontId="13" fillId="2" borderId="28" xfId="1" applyNumberFormat="1" applyFont="1" applyFill="1" applyBorder="1" applyAlignment="1">
      <alignment horizontal="center" vertical="center" wrapText="1"/>
    </xf>
    <xf numFmtId="0" fontId="12" fillId="2" borderId="0" xfId="1" quotePrefix="1" applyFont="1" applyFill="1" applyAlignment="1">
      <alignment horizontal="left"/>
    </xf>
    <xf numFmtId="0" fontId="13" fillId="2" borderId="0" xfId="1" applyFont="1" applyFill="1"/>
    <xf numFmtId="0" fontId="12" fillId="2" borderId="0" xfId="1" applyFont="1" applyFill="1" applyAlignment="1">
      <alignment horizontal="left"/>
    </xf>
    <xf numFmtId="0" fontId="12" fillId="2" borderId="30" xfId="1" applyFont="1" applyFill="1" applyBorder="1"/>
    <xf numFmtId="0" fontId="12" fillId="2" borderId="31" xfId="1" quotePrefix="1" applyFont="1" applyFill="1" applyBorder="1"/>
    <xf numFmtId="0" fontId="12" fillId="2" borderId="31" xfId="1" applyFont="1" applyFill="1" applyBorder="1"/>
    <xf numFmtId="0" fontId="12" fillId="2" borderId="32" xfId="1" applyFont="1" applyFill="1" applyBorder="1"/>
    <xf numFmtId="0" fontId="12" fillId="0" borderId="0" xfId="0" applyFont="1"/>
    <xf numFmtId="44" fontId="12" fillId="0" borderId="0" xfId="4" applyFont="1" applyFill="1" applyBorder="1" applyAlignment="1">
      <alignment horizontal="left"/>
    </xf>
    <xf numFmtId="0" fontId="16" fillId="0" borderId="22" xfId="0" applyFont="1" applyBorder="1" applyAlignment="1">
      <alignment vertical="center"/>
    </xf>
    <xf numFmtId="167" fontId="16" fillId="0" borderId="23" xfId="5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4" xfId="0" applyFont="1" applyBorder="1" applyAlignment="1">
      <alignment horizontal="center" vertical="center" wrapText="1"/>
    </xf>
    <xf numFmtId="0" fontId="16" fillId="0" borderId="19" xfId="0" applyFont="1" applyBorder="1" applyAlignment="1">
      <alignment vertical="center"/>
    </xf>
    <xf numFmtId="167" fontId="16" fillId="0" borderId="20" xfId="4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44" fontId="21" fillId="0" borderId="7" xfId="4" applyFont="1" applyBorder="1" applyAlignment="1">
      <alignment horizontal="left" vertical="center"/>
    </xf>
    <xf numFmtId="0" fontId="16" fillId="0" borderId="44" xfId="0" applyFont="1" applyBorder="1" applyAlignment="1">
      <alignment vertical="center"/>
    </xf>
    <xf numFmtId="167" fontId="16" fillId="0" borderId="45" xfId="4" applyNumberFormat="1" applyFont="1" applyFill="1" applyBorder="1" applyAlignment="1">
      <alignment horizontal="center" vertical="center"/>
    </xf>
    <xf numFmtId="0" fontId="11" fillId="2" borderId="28" xfId="1" applyFont="1" applyFill="1" applyBorder="1"/>
    <xf numFmtId="10" fontId="11" fillId="2" borderId="0" xfId="1" applyNumberFormat="1" applyFont="1" applyFill="1" applyAlignment="1">
      <alignment horizontal="center"/>
    </xf>
    <xf numFmtId="10" fontId="1" fillId="2" borderId="0" xfId="6" applyNumberFormat="1" applyFont="1" applyFill="1" applyBorder="1" applyAlignment="1">
      <alignment horizontal="center" vertical="center"/>
    </xf>
    <xf numFmtId="0" fontId="1" fillId="2" borderId="0" xfId="1" quotePrefix="1" applyFill="1"/>
    <xf numFmtId="10" fontId="22" fillId="2" borderId="26" xfId="1" applyNumberFormat="1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 vertical="center"/>
    </xf>
    <xf numFmtId="44" fontId="11" fillId="11" borderId="7" xfId="4" applyFont="1" applyFill="1" applyBorder="1" applyAlignment="1">
      <alignment horizontal="center" vertical="center"/>
    </xf>
    <xf numFmtId="0" fontId="1" fillId="11" borderId="7" xfId="0" applyFont="1" applyFill="1" applyBorder="1"/>
    <xf numFmtId="44" fontId="1" fillId="11" borderId="7" xfId="4" applyFont="1" applyFill="1" applyBorder="1" applyAlignment="1">
      <alignment horizontal="left"/>
    </xf>
    <xf numFmtId="0" fontId="4" fillId="0" borderId="0" xfId="1" applyFont="1" applyAlignment="1">
      <alignment horizontal="center"/>
    </xf>
    <xf numFmtId="2" fontId="5" fillId="0" borderId="0" xfId="1" applyNumberFormat="1" applyFont="1"/>
    <xf numFmtId="0" fontId="5" fillId="0" borderId="0" xfId="1" applyFont="1"/>
    <xf numFmtId="0" fontId="4" fillId="0" borderId="0" xfId="1" applyFont="1"/>
    <xf numFmtId="0" fontId="5" fillId="0" borderId="0" xfId="1" applyFont="1" applyAlignment="1">
      <alignment horizontal="center"/>
    </xf>
    <xf numFmtId="0" fontId="2" fillId="0" borderId="7" xfId="1" applyFont="1" applyBorder="1" applyAlignment="1">
      <alignment horizontal="left" vertical="top" wrapText="1"/>
    </xf>
    <xf numFmtId="0" fontId="2" fillId="0" borderId="9" xfId="1" applyFont="1" applyBorder="1" applyAlignment="1">
      <alignment vertical="center"/>
    </xf>
    <xf numFmtId="0" fontId="2" fillId="0" borderId="6" xfId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7" xfId="1" applyFont="1" applyBorder="1" applyAlignment="1">
      <alignment horizontal="center"/>
    </xf>
    <xf numFmtId="0" fontId="2" fillId="0" borderId="9" xfId="1" applyFont="1" applyBorder="1"/>
    <xf numFmtId="0" fontId="2" fillId="0" borderId="9" xfId="1" applyFont="1" applyBorder="1" applyAlignment="1">
      <alignment horizontal="center"/>
    </xf>
    <xf numFmtId="49" fontId="7" fillId="0" borderId="7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7" fillId="0" borderId="11" xfId="1" applyFont="1" applyBorder="1" applyAlignment="1">
      <alignment horizontal="center"/>
    </xf>
    <xf numFmtId="49" fontId="2" fillId="0" borderId="2" xfId="1" applyNumberFormat="1" applyFont="1" applyBorder="1" applyAlignment="1">
      <alignment horizontal="right"/>
    </xf>
    <xf numFmtId="2" fontId="5" fillId="0" borderId="7" xfId="1" applyNumberFormat="1" applyFont="1" applyBorder="1"/>
    <xf numFmtId="164" fontId="2" fillId="0" borderId="15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8" fillId="0" borderId="0" xfId="1" applyFont="1"/>
    <xf numFmtId="2" fontId="2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right"/>
    </xf>
    <xf numFmtId="0" fontId="2" fillId="0" borderId="11" xfId="1" applyFont="1" applyBorder="1"/>
    <xf numFmtId="0" fontId="3" fillId="0" borderId="9" xfId="1" applyFont="1" applyBorder="1"/>
    <xf numFmtId="0" fontId="3" fillId="0" borderId="9" xfId="1" applyFont="1" applyBorder="1" applyAlignment="1">
      <alignment horizontal="center"/>
    </xf>
    <xf numFmtId="2" fontId="3" fillId="0" borderId="6" xfId="1" applyNumberFormat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2" xfId="1" applyFont="1" applyBorder="1"/>
    <xf numFmtId="0" fontId="2" fillId="0" borderId="2" xfId="1" applyFont="1" applyBorder="1" applyAlignment="1">
      <alignment horizontal="center"/>
    </xf>
    <xf numFmtId="164" fontId="2" fillId="0" borderId="7" xfId="1" applyNumberFormat="1" applyFont="1" applyBorder="1" applyAlignment="1">
      <alignment horizontal="right"/>
    </xf>
    <xf numFmtId="165" fontId="1" fillId="0" borderId="0" xfId="2" applyFill="1" applyBorder="1"/>
    <xf numFmtId="164" fontId="2" fillId="0" borderId="3" xfId="1" applyNumberFormat="1" applyFont="1" applyBorder="1" applyAlignment="1">
      <alignment horizontal="right"/>
    </xf>
    <xf numFmtId="165" fontId="3" fillId="0" borderId="0" xfId="2" applyFont="1" applyFill="1" applyBorder="1"/>
    <xf numFmtId="0" fontId="2" fillId="0" borderId="11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5" xfId="1" applyFont="1" applyBorder="1"/>
    <xf numFmtId="166" fontId="2" fillId="0" borderId="5" xfId="1" applyNumberFormat="1" applyFont="1" applyBorder="1" applyAlignment="1">
      <alignment horizontal="center"/>
    </xf>
    <xf numFmtId="49" fontId="2" fillId="0" borderId="4" xfId="1" applyNumberFormat="1" applyFont="1" applyBorder="1" applyAlignment="1">
      <alignment horizontal="right"/>
    </xf>
    <xf numFmtId="0" fontId="2" fillId="0" borderId="6" xfId="1" applyFont="1" applyBorder="1" applyAlignment="1">
      <alignment horizontal="center"/>
    </xf>
    <xf numFmtId="2" fontId="2" fillId="0" borderId="6" xfId="1" applyNumberFormat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0" xfId="1" applyFont="1" applyBorder="1"/>
    <xf numFmtId="2" fontId="2" fillId="0" borderId="8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right"/>
    </xf>
    <xf numFmtId="4" fontId="4" fillId="0" borderId="0" xfId="1" applyNumberFormat="1" applyFont="1"/>
    <xf numFmtId="10" fontId="2" fillId="0" borderId="4" xfId="1" applyNumberFormat="1" applyFont="1" applyBorder="1" applyAlignment="1">
      <alignment horizontal="center"/>
    </xf>
    <xf numFmtId="10" fontId="2" fillId="0" borderId="7" xfId="1" applyNumberFormat="1" applyFont="1" applyBorder="1" applyAlignment="1">
      <alignment horizontal="center"/>
    </xf>
    <xf numFmtId="4" fontId="2" fillId="0" borderId="0" xfId="1" applyNumberFormat="1" applyFont="1"/>
    <xf numFmtId="0" fontId="2" fillId="0" borderId="10" xfId="1" applyFont="1" applyBorder="1" applyAlignment="1">
      <alignment horizontal="left"/>
    </xf>
    <xf numFmtId="0" fontId="3" fillId="0" borderId="4" xfId="1" applyFont="1" applyBorder="1" applyAlignment="1">
      <alignment horizontal="right"/>
    </xf>
    <xf numFmtId="164" fontId="3" fillId="0" borderId="7" xfId="1" applyNumberFormat="1" applyFont="1" applyBorder="1"/>
    <xf numFmtId="9" fontId="5" fillId="0" borderId="0" xfId="1" applyNumberFormat="1" applyFont="1"/>
    <xf numFmtId="0" fontId="3" fillId="0" borderId="0" xfId="1" applyFont="1" applyAlignment="1">
      <alignment horizontal="right"/>
    </xf>
    <xf numFmtId="164" fontId="2" fillId="0" borderId="0" xfId="1" applyNumberFormat="1" applyFont="1"/>
    <xf numFmtId="0" fontId="3" fillId="0" borderId="16" xfId="1" applyFont="1" applyBorder="1" applyAlignment="1">
      <alignment horizontal="center"/>
    </xf>
    <xf numFmtId="0" fontId="3" fillId="0" borderId="0" xfId="1" applyFont="1"/>
    <xf numFmtId="10" fontId="2" fillId="0" borderId="1" xfId="1" applyNumberFormat="1" applyFont="1" applyBorder="1" applyAlignment="1">
      <alignment horizontal="center"/>
    </xf>
    <xf numFmtId="164" fontId="2" fillId="0" borderId="13" xfId="1" applyNumberFormat="1" applyFont="1" applyBorder="1"/>
    <xf numFmtId="0" fontId="2" fillId="0" borderId="6" xfId="1" applyFont="1" applyBorder="1" applyAlignment="1">
      <alignment horizontal="left"/>
    </xf>
    <xf numFmtId="164" fontId="2" fillId="0" borderId="6" xfId="1" applyNumberFormat="1" applyFont="1" applyBorder="1"/>
    <xf numFmtId="0" fontId="2" fillId="0" borderId="7" xfId="1" applyFont="1" applyBorder="1" applyAlignment="1">
      <alignment horizontal="left"/>
    </xf>
    <xf numFmtId="164" fontId="3" fillId="0" borderId="6" xfId="1" applyNumberFormat="1" applyFont="1" applyBorder="1"/>
    <xf numFmtId="0" fontId="2" fillId="0" borderId="7" xfId="1" applyFont="1" applyBorder="1"/>
    <xf numFmtId="0" fontId="3" fillId="0" borderId="7" xfId="1" applyFont="1" applyBorder="1" applyAlignment="1">
      <alignment horizontal="left" vertical="center" indent="1"/>
    </xf>
    <xf numFmtId="0" fontId="3" fillId="0" borderId="7" xfId="1" applyFont="1" applyBorder="1" applyAlignment="1">
      <alignment horizontal="center"/>
    </xf>
    <xf numFmtId="2" fontId="3" fillId="0" borderId="7" xfId="1" applyNumberFormat="1" applyFont="1" applyBorder="1" applyAlignment="1">
      <alignment horizontal="right"/>
    </xf>
    <xf numFmtId="164" fontId="2" fillId="0" borderId="7" xfId="1" applyNumberFormat="1" applyFont="1" applyBorder="1"/>
    <xf numFmtId="0" fontId="3" fillId="0" borderId="9" xfId="1" applyFont="1" applyBorder="1" applyAlignment="1">
      <alignment horizontal="right"/>
    </xf>
    <xf numFmtId="2" fontId="2" fillId="0" borderId="7" xfId="1" applyNumberFormat="1" applyFont="1" applyBorder="1" applyAlignment="1">
      <alignment horizontal="center"/>
    </xf>
    <xf numFmtId="0" fontId="2" fillId="0" borderId="14" xfId="1" applyFont="1" applyBorder="1" applyAlignment="1">
      <alignment horizontal="left"/>
    </xf>
    <xf numFmtId="167" fontId="2" fillId="0" borderId="7" xfId="1" applyNumberFormat="1" applyFont="1" applyBorder="1" applyAlignment="1">
      <alignment horizontal="right"/>
    </xf>
    <xf numFmtId="9" fontId="3" fillId="0" borderId="0" xfId="1" applyNumberFormat="1" applyFont="1"/>
    <xf numFmtId="0" fontId="1" fillId="0" borderId="17" xfId="0" applyFont="1" applyBorder="1" applyAlignment="1">
      <alignment vertical="center"/>
    </xf>
    <xf numFmtId="0" fontId="2" fillId="0" borderId="7" xfId="1" applyFont="1" applyBorder="1" applyAlignment="1">
      <alignment horizontal="right"/>
    </xf>
    <xf numFmtId="0" fontId="1" fillId="0" borderId="40" xfId="0" applyFont="1" applyBorder="1" applyAlignment="1">
      <alignment vertical="center"/>
    </xf>
    <xf numFmtId="0" fontId="2" fillId="0" borderId="8" xfId="1" applyFont="1" applyBorder="1" applyAlignment="1">
      <alignment horizontal="right"/>
    </xf>
    <xf numFmtId="10" fontId="1" fillId="0" borderId="41" xfId="0" applyNumberFormat="1" applyFont="1" applyBorder="1" applyAlignment="1">
      <alignment horizontal="center" vertical="center"/>
    </xf>
    <xf numFmtId="0" fontId="11" fillId="0" borderId="40" xfId="0" applyFont="1" applyBorder="1" applyAlignment="1">
      <alignment vertical="center"/>
    </xf>
    <xf numFmtId="164" fontId="2" fillId="0" borderId="4" xfId="1" applyNumberFormat="1" applyFont="1" applyBorder="1"/>
    <xf numFmtId="0" fontId="11" fillId="0" borderId="19" xfId="0" applyFont="1" applyBorder="1" applyAlignment="1">
      <alignment vertical="center"/>
    </xf>
    <xf numFmtId="0" fontId="3" fillId="0" borderId="8" xfId="1" applyFont="1" applyBorder="1" applyAlignment="1">
      <alignment horizontal="right"/>
    </xf>
    <xf numFmtId="9" fontId="2" fillId="0" borderId="0" xfId="1" applyNumberFormat="1" applyFont="1"/>
    <xf numFmtId="0" fontId="3" fillId="0" borderId="5" xfId="1" applyFont="1" applyBorder="1" applyAlignment="1">
      <alignment horizontal="right"/>
    </xf>
    <xf numFmtId="0" fontId="1" fillId="0" borderId="19" xfId="0" applyFont="1" applyBorder="1" applyAlignment="1">
      <alignment vertical="center"/>
    </xf>
    <xf numFmtId="0" fontId="3" fillId="0" borderId="7" xfId="1" applyFont="1" applyBorder="1" applyAlignment="1">
      <alignment horizontal="right"/>
    </xf>
    <xf numFmtId="0" fontId="2" fillId="0" borderId="6" xfId="1" applyFont="1" applyBorder="1"/>
    <xf numFmtId="10" fontId="2" fillId="0" borderId="0" xfId="1" applyNumberFormat="1" applyFont="1" applyAlignment="1">
      <alignment horizontal="center"/>
    </xf>
    <xf numFmtId="0" fontId="3" fillId="0" borderId="6" xfId="1" applyFont="1" applyBorder="1" applyAlignment="1">
      <alignment horizontal="right"/>
    </xf>
    <xf numFmtId="164" fontId="3" fillId="0" borderId="4" xfId="1" applyNumberFormat="1" applyFont="1" applyBorder="1"/>
    <xf numFmtId="164" fontId="2" fillId="0" borderId="1" xfId="1" applyNumberFormat="1" applyFont="1" applyBorder="1"/>
    <xf numFmtId="0" fontId="3" fillId="0" borderId="6" xfId="1" applyFont="1" applyBorder="1"/>
    <xf numFmtId="164" fontId="5" fillId="0" borderId="0" xfId="1" applyNumberFormat="1" applyFont="1"/>
    <xf numFmtId="0" fontId="2" fillId="0" borderId="10" xfId="1" applyFont="1" applyBorder="1" applyAlignment="1">
      <alignment horizontal="center" vertical="center"/>
    </xf>
    <xf numFmtId="0" fontId="5" fillId="0" borderId="7" xfId="1" applyFont="1" applyBorder="1"/>
    <xf numFmtId="0" fontId="3" fillId="0" borderId="13" xfId="1" applyFont="1" applyBorder="1" applyAlignment="1">
      <alignment horizontal="right"/>
    </xf>
    <xf numFmtId="10" fontId="2" fillId="0" borderId="6" xfId="3" applyNumberFormat="1" applyFont="1" applyFill="1" applyBorder="1" applyAlignment="1">
      <alignment horizontal="center"/>
    </xf>
    <xf numFmtId="9" fontId="1" fillId="0" borderId="0" xfId="3" applyFill="1" applyBorder="1"/>
    <xf numFmtId="0" fontId="5" fillId="0" borderId="0" xfId="1" applyFont="1" applyAlignment="1">
      <alignment horizontal="right"/>
    </xf>
    <xf numFmtId="0" fontId="24" fillId="0" borderId="0" xfId="1" applyFont="1"/>
    <xf numFmtId="0" fontId="11" fillId="0" borderId="7" xfId="1" applyFont="1" applyBorder="1" applyAlignment="1">
      <alignment horizontal="center" vertical="center" wrapText="1"/>
    </xf>
    <xf numFmtId="0" fontId="1" fillId="2" borderId="21" xfId="1" applyFill="1" applyBorder="1" applyAlignment="1">
      <alignment vertical="center"/>
    </xf>
    <xf numFmtId="0" fontId="11" fillId="5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0" fontId="1" fillId="0" borderId="7" xfId="1" applyBorder="1" applyAlignment="1">
      <alignment horizontal="left" vertical="center"/>
    </xf>
    <xf numFmtId="164" fontId="1" fillId="2" borderId="7" xfId="1" applyNumberFormat="1" applyFill="1" applyBorder="1" applyAlignment="1" applyProtection="1">
      <alignment horizontal="center" vertical="center"/>
      <protection locked="0"/>
    </xf>
    <xf numFmtId="44" fontId="1" fillId="6" borderId="7" xfId="4" applyFont="1" applyFill="1" applyBorder="1" applyAlignment="1" applyProtection="1">
      <alignment horizontal="center" vertical="center"/>
    </xf>
    <xf numFmtId="0" fontId="1" fillId="6" borderId="7" xfId="1" applyFill="1" applyBorder="1" applyAlignment="1">
      <alignment horizontal="center" vertical="center"/>
    </xf>
    <xf numFmtId="0" fontId="11" fillId="6" borderId="7" xfId="1" applyFont="1" applyFill="1" applyBorder="1" applyAlignment="1">
      <alignment vertical="center" wrapText="1"/>
    </xf>
    <xf numFmtId="44" fontId="11" fillId="6" borderId="7" xfId="4" applyFont="1" applyFill="1" applyBorder="1" applyAlignment="1" applyProtection="1">
      <alignment horizontal="center" vertical="center"/>
    </xf>
    <xf numFmtId="44" fontId="1" fillId="10" borderId="7" xfId="4" applyFont="1" applyFill="1" applyBorder="1" applyAlignment="1" applyProtection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2" borderId="0" xfId="1" applyFill="1" applyAlignment="1">
      <alignment vertical="center"/>
    </xf>
    <xf numFmtId="0" fontId="11" fillId="7" borderId="7" xfId="1" applyFont="1" applyFill="1" applyBorder="1" applyAlignment="1">
      <alignment horizontal="center" vertical="center" wrapText="1"/>
    </xf>
    <xf numFmtId="0" fontId="11" fillId="7" borderId="7" xfId="1" applyFont="1" applyFill="1" applyBorder="1" applyAlignment="1">
      <alignment horizontal="left" vertical="center" wrapText="1"/>
    </xf>
    <xf numFmtId="0" fontId="1" fillId="8" borderId="7" xfId="1" applyFill="1" applyBorder="1" applyAlignment="1">
      <alignment horizontal="center" vertical="center"/>
    </xf>
    <xf numFmtId="167" fontId="1" fillId="8" borderId="7" xfId="1" applyNumberFormat="1" applyFill="1" applyBorder="1" applyAlignment="1">
      <alignment horizontal="center" vertical="center"/>
    </xf>
    <xf numFmtId="44" fontId="1" fillId="8" borderId="7" xfId="4" applyFont="1" applyFill="1" applyBorder="1" applyAlignment="1" applyProtection="1">
      <alignment horizontal="center" vertical="center"/>
    </xf>
    <xf numFmtId="0" fontId="11" fillId="8" borderId="7" xfId="1" applyFont="1" applyFill="1" applyBorder="1" applyAlignment="1">
      <alignment vertical="center" wrapText="1"/>
    </xf>
    <xf numFmtId="0" fontId="18" fillId="9" borderId="34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 wrapText="1"/>
    </xf>
    <xf numFmtId="44" fontId="1" fillId="11" borderId="11" xfId="4" applyFont="1" applyFill="1" applyBorder="1" applyAlignment="1">
      <alignment horizontal="left"/>
    </xf>
    <xf numFmtId="0" fontId="16" fillId="0" borderId="0" xfId="0" applyFont="1" applyAlignment="1">
      <alignment vertical="center"/>
    </xf>
    <xf numFmtId="167" fontId="16" fillId="0" borderId="0" xfId="4" applyNumberFormat="1" applyFont="1" applyFill="1" applyBorder="1" applyAlignment="1">
      <alignment horizontal="center" vertical="center"/>
    </xf>
    <xf numFmtId="167" fontId="16" fillId="0" borderId="0" xfId="5" applyNumberFormat="1" applyFont="1" applyFill="1" applyBorder="1" applyAlignment="1">
      <alignment horizontal="center" vertical="center"/>
    </xf>
    <xf numFmtId="4" fontId="17" fillId="0" borderId="24" xfId="0" applyNumberFormat="1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18" fillId="9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4" fontId="18" fillId="11" borderId="7" xfId="0" applyNumberFormat="1" applyFont="1" applyFill="1" applyBorder="1" applyAlignment="1">
      <alignment horizontal="center" vertical="center" wrapText="1"/>
    </xf>
    <xf numFmtId="4" fontId="18" fillId="11" borderId="0" xfId="0" applyNumberFormat="1" applyFont="1" applyFill="1" applyAlignment="1">
      <alignment horizontal="center" vertical="center" wrapText="1"/>
    </xf>
    <xf numFmtId="0" fontId="17" fillId="0" borderId="47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49" xfId="0" applyNumberFormat="1" applyFont="1" applyBorder="1" applyAlignment="1">
      <alignment horizontal="center" vertical="center" wrapText="1"/>
    </xf>
    <xf numFmtId="4" fontId="18" fillId="11" borderId="11" xfId="0" applyNumberFormat="1" applyFont="1" applyFill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9" borderId="50" xfId="0" applyFont="1" applyFill="1" applyBorder="1" applyAlignment="1">
      <alignment horizontal="center" vertical="center" wrapText="1"/>
    </xf>
    <xf numFmtId="4" fontId="17" fillId="0" borderId="55" xfId="0" applyNumberFormat="1" applyFont="1" applyBorder="1" applyAlignment="1">
      <alignment horizontal="center" vertical="center" wrapText="1"/>
    </xf>
    <xf numFmtId="4" fontId="18" fillId="11" borderId="56" xfId="0" applyNumberFormat="1" applyFont="1" applyFill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4" fontId="17" fillId="0" borderId="56" xfId="0" applyNumberFormat="1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wrapText="1"/>
    </xf>
    <xf numFmtId="0" fontId="18" fillId="0" borderId="42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4" fontId="11" fillId="12" borderId="50" xfId="0" applyNumberFormat="1" applyFont="1" applyFill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43" xfId="0" applyFont="1" applyBorder="1" applyAlignment="1">
      <alignment vertical="center" wrapText="1"/>
    </xf>
    <xf numFmtId="0" fontId="18" fillId="9" borderId="38" xfId="0" applyFont="1" applyFill="1" applyBorder="1" applyAlignment="1">
      <alignment horizontal="center" vertical="center" wrapText="1"/>
    </xf>
    <xf numFmtId="0" fontId="18" fillId="9" borderId="39" xfId="0" applyFont="1" applyFill="1" applyBorder="1" applyAlignment="1">
      <alignment horizontal="center" vertical="center" wrapText="1"/>
    </xf>
    <xf numFmtId="4" fontId="17" fillId="0" borderId="3" xfId="0" applyNumberFormat="1" applyFont="1" applyBorder="1" applyAlignment="1">
      <alignment vertical="center" wrapText="1"/>
    </xf>
    <xf numFmtId="4" fontId="17" fillId="0" borderId="57" xfId="0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/>
    </xf>
    <xf numFmtId="0" fontId="4" fillId="0" borderId="7" xfId="1" applyFont="1" applyBorder="1"/>
    <xf numFmtId="0" fontId="5" fillId="0" borderId="7" xfId="1" applyFont="1" applyBorder="1" applyAlignment="1">
      <alignment horizontal="center"/>
    </xf>
    <xf numFmtId="0" fontId="2" fillId="0" borderId="7" xfId="1" applyFont="1" applyBorder="1" applyAlignment="1">
      <alignment vertical="center"/>
    </xf>
    <xf numFmtId="49" fontId="2" fillId="0" borderId="7" xfId="1" applyNumberFormat="1" applyFont="1" applyBorder="1"/>
    <xf numFmtId="0" fontId="7" fillId="0" borderId="7" xfId="1" applyFont="1" applyBorder="1" applyAlignment="1">
      <alignment horizontal="center"/>
    </xf>
    <xf numFmtId="49" fontId="2" fillId="0" borderId="7" xfId="1" applyNumberFormat="1" applyFont="1" applyBorder="1" applyAlignment="1">
      <alignment horizontal="right"/>
    </xf>
    <xf numFmtId="164" fontId="2" fillId="0" borderId="7" xfId="1" applyNumberFormat="1" applyFont="1" applyBorder="1" applyAlignment="1">
      <alignment horizontal="center"/>
    </xf>
    <xf numFmtId="0" fontId="8" fillId="0" borderId="7" xfId="1" applyFont="1" applyBorder="1"/>
    <xf numFmtId="2" fontId="2" fillId="0" borderId="7" xfId="1" applyNumberFormat="1" applyFont="1" applyBorder="1" applyAlignment="1">
      <alignment horizontal="right"/>
    </xf>
    <xf numFmtId="0" fontId="3" fillId="0" borderId="7" xfId="1" applyFont="1" applyBorder="1"/>
    <xf numFmtId="166" fontId="2" fillId="0" borderId="7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 wrapText="1"/>
    </xf>
    <xf numFmtId="4" fontId="18" fillId="11" borderId="59" xfId="0" applyNumberFormat="1" applyFont="1" applyFill="1" applyBorder="1" applyAlignment="1">
      <alignment horizontal="center" vertical="center" wrapText="1"/>
    </xf>
    <xf numFmtId="4" fontId="18" fillId="11" borderId="60" xfId="0" applyNumberFormat="1" applyFont="1" applyFill="1" applyBorder="1" applyAlignment="1">
      <alignment horizontal="center" vertical="center" wrapText="1"/>
    </xf>
    <xf numFmtId="4" fontId="18" fillId="4" borderId="61" xfId="0" applyNumberFormat="1" applyFont="1" applyFill="1" applyBorder="1" applyAlignment="1">
      <alignment horizontal="center" wrapText="1"/>
    </xf>
    <xf numFmtId="4" fontId="18" fillId="4" borderId="64" xfId="0" applyNumberFormat="1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 wrapText="1"/>
    </xf>
    <xf numFmtId="4" fontId="18" fillId="4" borderId="62" xfId="0" applyNumberFormat="1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horizontal="center" vertical="center" wrapText="1"/>
    </xf>
    <xf numFmtId="4" fontId="18" fillId="4" borderId="63" xfId="0" applyNumberFormat="1" applyFont="1" applyFill="1" applyBorder="1" applyAlignment="1">
      <alignment horizontal="center" vertical="center" wrapText="1"/>
    </xf>
    <xf numFmtId="0" fontId="18" fillId="13" borderId="34" xfId="0" applyFont="1" applyFill="1" applyBorder="1" applyAlignment="1">
      <alignment horizontal="center" vertical="center" wrapText="1"/>
    </xf>
    <xf numFmtId="0" fontId="18" fillId="13" borderId="16" xfId="0" applyFont="1" applyFill="1" applyBorder="1" applyAlignment="1">
      <alignment horizontal="center" vertical="center" wrapText="1"/>
    </xf>
    <xf numFmtId="0" fontId="18" fillId="13" borderId="35" xfId="0" applyFont="1" applyFill="1" applyBorder="1" applyAlignment="1">
      <alignment horizontal="center" vertical="center" wrapText="1"/>
    </xf>
    <xf numFmtId="4" fontId="18" fillId="13" borderId="34" xfId="0" applyNumberFormat="1" applyFont="1" applyFill="1" applyBorder="1" applyAlignment="1">
      <alignment horizontal="center" vertical="center" wrapText="1"/>
    </xf>
    <xf numFmtId="4" fontId="18" fillId="13" borderId="50" xfId="0" applyNumberFormat="1" applyFont="1" applyFill="1" applyBorder="1" applyAlignment="1">
      <alignment horizontal="center" vertical="center" wrapText="1"/>
    </xf>
    <xf numFmtId="0" fontId="12" fillId="2" borderId="0" xfId="1" quotePrefix="1" applyFont="1" applyFill="1"/>
    <xf numFmtId="0" fontId="11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 vertical="center" textRotation="90" wrapText="1"/>
    </xf>
    <xf numFmtId="0" fontId="11" fillId="2" borderId="31" xfId="1" applyFont="1" applyFill="1" applyBorder="1" applyAlignment="1">
      <alignment horizontal="center" vertical="center" textRotation="90" wrapText="1"/>
    </xf>
    <xf numFmtId="0" fontId="1" fillId="2" borderId="0" xfId="1" applyFill="1" applyAlignment="1">
      <alignment horizontal="justify" wrapText="1"/>
    </xf>
    <xf numFmtId="0" fontId="1" fillId="2" borderId="29" xfId="1" applyFill="1" applyBorder="1" applyAlignment="1">
      <alignment horizontal="justify" wrapText="1"/>
    </xf>
    <xf numFmtId="0" fontId="12" fillId="2" borderId="0" xfId="1" applyFont="1" applyFill="1" applyAlignment="1">
      <alignment horizontal="justify" wrapText="1"/>
    </xf>
    <xf numFmtId="0" fontId="12" fillId="2" borderId="29" xfId="1" applyFont="1" applyFill="1" applyBorder="1" applyAlignment="1">
      <alignment horizontal="justify" wrapText="1"/>
    </xf>
    <xf numFmtId="0" fontId="11" fillId="11" borderId="7" xfId="0" applyFont="1" applyFill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4" borderId="13" xfId="1" applyFill="1" applyBorder="1" applyAlignment="1">
      <alignment horizontal="center" vertical="center"/>
    </xf>
    <xf numFmtId="0" fontId="11" fillId="5" borderId="7" xfId="1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wrapText="1"/>
    </xf>
    <xf numFmtId="0" fontId="17" fillId="0" borderId="31" xfId="0" applyFont="1" applyBorder="1" applyAlignment="1">
      <alignment horizontal="center" wrapText="1"/>
    </xf>
    <xf numFmtId="0" fontId="17" fillId="0" borderId="58" xfId="0" applyFont="1" applyBorder="1" applyAlignment="1">
      <alignment horizontal="center" wrapText="1"/>
    </xf>
    <xf numFmtId="0" fontId="18" fillId="4" borderId="38" xfId="0" applyFont="1" applyFill="1" applyBorder="1" applyAlignment="1">
      <alignment horizontal="right" wrapText="1"/>
    </xf>
    <xf numFmtId="0" fontId="17" fillId="4" borderId="61" xfId="0" applyFont="1" applyFill="1" applyBorder="1" applyAlignment="1">
      <alignment horizontal="right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right" vertical="center" wrapText="1"/>
    </xf>
    <xf numFmtId="0" fontId="18" fillId="0" borderId="35" xfId="0" applyFont="1" applyBorder="1" applyAlignment="1">
      <alignment horizontal="right" vertical="center" wrapText="1"/>
    </xf>
    <xf numFmtId="0" fontId="17" fillId="0" borderId="34" xfId="0" applyFont="1" applyBorder="1" applyAlignment="1">
      <alignment horizontal="right" vertical="center" wrapText="1"/>
    </xf>
    <xf numFmtId="0" fontId="17" fillId="0" borderId="35" xfId="0" applyFont="1" applyBorder="1" applyAlignment="1">
      <alignment horizontal="right" vertical="center" wrapText="1"/>
    </xf>
    <xf numFmtId="0" fontId="18" fillId="11" borderId="25" xfId="0" applyFont="1" applyFill="1" applyBorder="1" applyAlignment="1">
      <alignment horizontal="right" vertical="center" wrapText="1"/>
    </xf>
    <xf numFmtId="0" fontId="18" fillId="11" borderId="26" xfId="0" applyFont="1" applyFill="1" applyBorder="1" applyAlignment="1">
      <alignment horizontal="right" vertical="center" wrapText="1"/>
    </xf>
    <xf numFmtId="0" fontId="18" fillId="11" borderId="27" xfId="0" applyFont="1" applyFill="1" applyBorder="1" applyAlignment="1">
      <alignment horizontal="right" vertical="center" wrapText="1"/>
    </xf>
    <xf numFmtId="0" fontId="18" fillId="4" borderId="25" xfId="0" applyFont="1" applyFill="1" applyBorder="1" applyAlignment="1">
      <alignment horizontal="right" vertical="center" wrapText="1"/>
    </xf>
    <xf numFmtId="0" fontId="18" fillId="4" borderId="26" xfId="0" applyFont="1" applyFill="1" applyBorder="1" applyAlignment="1">
      <alignment horizontal="right" vertical="center" wrapText="1"/>
    </xf>
    <xf numFmtId="0" fontId="18" fillId="4" borderId="65" xfId="0" applyFont="1" applyFill="1" applyBorder="1" applyAlignment="1">
      <alignment horizontal="right" vertical="center" wrapText="1"/>
    </xf>
    <xf numFmtId="0" fontId="18" fillId="13" borderId="34" xfId="0" applyFont="1" applyFill="1" applyBorder="1" applyAlignment="1">
      <alignment horizontal="center" vertical="center" wrapText="1"/>
    </xf>
    <xf numFmtId="0" fontId="18" fillId="13" borderId="36" xfId="0" applyFont="1" applyFill="1" applyBorder="1" applyAlignment="1">
      <alignment horizontal="center" vertical="center" wrapText="1"/>
    </xf>
    <xf numFmtId="0" fontId="18" fillId="11" borderId="28" xfId="0" applyFont="1" applyFill="1" applyBorder="1" applyAlignment="1">
      <alignment horizontal="right" vertical="center" wrapText="1"/>
    </xf>
    <xf numFmtId="0" fontId="18" fillId="11" borderId="0" xfId="0" applyFont="1" applyFill="1" applyAlignment="1">
      <alignment horizontal="right" vertical="center" wrapText="1"/>
    </xf>
    <xf numFmtId="0" fontId="18" fillId="11" borderId="21" xfId="0" applyFont="1" applyFill="1" applyBorder="1" applyAlignment="1">
      <alignment horizontal="right" vertical="center" wrapText="1"/>
    </xf>
    <xf numFmtId="0" fontId="18" fillId="0" borderId="37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/>
    </xf>
    <xf numFmtId="0" fontId="17" fillId="0" borderId="43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2" fillId="0" borderId="7" xfId="1" applyFont="1" applyBorder="1" applyAlignment="1">
      <alignment horizontal="left"/>
    </xf>
    <xf numFmtId="0" fontId="3" fillId="0" borderId="7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0" fontId="2" fillId="0" borderId="11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2" fillId="0" borderId="12" xfId="1" applyFont="1" applyBorder="1" applyAlignment="1">
      <alignment horizontal="left"/>
    </xf>
    <xf numFmtId="0" fontId="2" fillId="0" borderId="13" xfId="1" applyFont="1" applyBorder="1" applyAlignment="1">
      <alignment horizontal="left"/>
    </xf>
    <xf numFmtId="0" fontId="3" fillId="0" borderId="11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164" fontId="2" fillId="0" borderId="11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4" fillId="0" borderId="0" xfId="1" applyFont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4" fillId="0" borderId="7" xfId="1" applyNumberFormat="1" applyFont="1" applyBorder="1" applyAlignment="1">
      <alignment horizontal="left" wrapText="1"/>
    </xf>
  </cellXfs>
  <cellStyles count="10">
    <cellStyle name="Moeda" xfId="4" builtinId="4"/>
    <cellStyle name="Moeda 2" xfId="2" xr:uid="{00000000-0005-0000-0000-000000000000}"/>
    <cellStyle name="Normal" xfId="0" builtinId="0"/>
    <cellStyle name="Normal 2" xfId="1" xr:uid="{00000000-0005-0000-0000-000002000000}"/>
    <cellStyle name="Porcentagem" xfId="5" builtinId="5"/>
    <cellStyle name="Porcentagem 2" xfId="3" xr:uid="{00000000-0005-0000-0000-000003000000}"/>
    <cellStyle name="Porcentagem 3" xfId="6" xr:uid="{95D9CC08-4934-43C8-A9B9-99C0029D4530}"/>
    <cellStyle name="Porcentagem 4 2" xfId="7" xr:uid="{2111F53E-FB5B-4CAB-A817-ECDF49181DED}"/>
    <cellStyle name="Porcentagem 4 2 2" xfId="8" xr:uid="{528C3574-350D-417E-97D8-1CD44FCA14D3}"/>
    <cellStyle name="Vírgula" xfId="9" builtinId="3"/>
  </cellStyles>
  <dxfs count="1"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seli.ravr\AppData\Local\Temp\Temp1_Anexo%20IV%20Planilha%20de%20custos.zip\Planilha%20da%20Administra&#231;&#227;o%20-%20composi&#231;&#227;o%20de%20custos%20e%20pre&#231;os.xlsx" TargetMode="External"/><Relationship Id="rId1" Type="http://schemas.openxmlformats.org/officeDocument/2006/relationships/externalLinkPath" Target="file:///\\srs0003\SELOG-CPL\Users\roseli.ravr\AppData\Local\Temp\Temp1_Anexo%20IV%20Planilha%20de%20custos.zip\Planilha%20da%20Administra&#231;&#227;o%20-%20composi&#231;&#227;o%20de%20custos%20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cargos Sociais"/>
      <sheetName val="Valores em comum"/>
      <sheetName val="Resumos - proposta"/>
      <sheetName val="(1.1)"/>
      <sheetName val="(1.2)"/>
      <sheetName val="(1.3)"/>
      <sheetName val="(1.4)"/>
      <sheetName val="(1.5)"/>
      <sheetName val="(1.6)"/>
      <sheetName val="(1.7)"/>
      <sheetName val="(1.8)"/>
      <sheetName val="(1.9)"/>
      <sheetName val="(2.1)"/>
      <sheetName val="(2.2)"/>
      <sheetName val="(2.3)"/>
      <sheetName val="(2.4)"/>
      <sheetName val="(3.1)"/>
      <sheetName val="(3.2)"/>
      <sheetName val="(3.3)"/>
      <sheetName val="(3.4)"/>
      <sheetName val="(3.5)"/>
      <sheetName val="(3.6)"/>
      <sheetName val="(3.7)"/>
      <sheetName val="(3.8)"/>
      <sheetName val="(3.9)"/>
      <sheetName val="(3.10)"/>
      <sheetName val="(3.11)"/>
      <sheetName val="(3.12)"/>
      <sheetName val="(3.13)"/>
      <sheetName val="(3.14)"/>
      <sheetName val="(4.1)"/>
      <sheetName val="(4.2)"/>
      <sheetName val="(5.1)"/>
    </sheetNames>
    <sheetDataSet>
      <sheetData sheetId="0" refreshError="1"/>
      <sheetData sheetId="1" refreshError="1">
        <row r="3">
          <cell r="F3">
            <v>18.5</v>
          </cell>
        </row>
        <row r="7">
          <cell r="C7">
            <v>4.8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C4F88-38A5-4E0C-8ED0-83AF465460B0}">
  <dimension ref="A1:Z87"/>
  <sheetViews>
    <sheetView topLeftCell="A15" workbookViewId="0">
      <selection activeCell="O81" sqref="O81"/>
    </sheetView>
  </sheetViews>
  <sheetFormatPr defaultRowHeight="13" x14ac:dyDescent="0.3"/>
  <cols>
    <col min="1" max="1" width="6.453125" style="4" customWidth="1"/>
    <col min="2" max="2" width="77.26953125" style="4" customWidth="1"/>
    <col min="3" max="3" width="13.7265625" style="4" customWidth="1"/>
    <col min="4" max="4" width="14.1796875" style="4" customWidth="1"/>
    <col min="5" max="5" width="7.7265625" style="4" customWidth="1"/>
    <col min="6" max="7" width="9.1796875" style="4"/>
    <col min="8" max="8" width="9.1796875" style="5"/>
    <col min="9" max="13" width="9.1796875" style="4"/>
    <col min="14" max="17" width="9.1796875" style="6"/>
    <col min="18" max="256" width="9.1796875" style="7"/>
    <col min="257" max="257" width="6.453125" style="7" customWidth="1"/>
    <col min="258" max="258" width="77.26953125" style="7" customWidth="1"/>
    <col min="259" max="259" width="13.7265625" style="7" customWidth="1"/>
    <col min="260" max="260" width="14.1796875" style="7" customWidth="1"/>
    <col min="261" max="261" width="7.7265625" style="7" customWidth="1"/>
    <col min="262" max="512" width="9.1796875" style="7"/>
    <col min="513" max="513" width="6.453125" style="7" customWidth="1"/>
    <col min="514" max="514" width="77.26953125" style="7" customWidth="1"/>
    <col min="515" max="515" width="13.7265625" style="7" customWidth="1"/>
    <col min="516" max="516" width="14.1796875" style="7" customWidth="1"/>
    <col min="517" max="517" width="7.7265625" style="7" customWidth="1"/>
    <col min="518" max="768" width="9.1796875" style="7"/>
    <col min="769" max="769" width="6.453125" style="7" customWidth="1"/>
    <col min="770" max="770" width="77.26953125" style="7" customWidth="1"/>
    <col min="771" max="771" width="13.7265625" style="7" customWidth="1"/>
    <col min="772" max="772" width="14.1796875" style="7" customWidth="1"/>
    <col min="773" max="773" width="7.7265625" style="7" customWidth="1"/>
    <col min="774" max="1024" width="9.1796875" style="7"/>
    <col min="1025" max="1025" width="6.453125" style="7" customWidth="1"/>
    <col min="1026" max="1026" width="77.26953125" style="7" customWidth="1"/>
    <col min="1027" max="1027" width="13.7265625" style="7" customWidth="1"/>
    <col min="1028" max="1028" width="14.1796875" style="7" customWidth="1"/>
    <col min="1029" max="1029" width="7.7265625" style="7" customWidth="1"/>
    <col min="1030" max="1280" width="9.1796875" style="7"/>
    <col min="1281" max="1281" width="6.453125" style="7" customWidth="1"/>
    <col min="1282" max="1282" width="77.26953125" style="7" customWidth="1"/>
    <col min="1283" max="1283" width="13.7265625" style="7" customWidth="1"/>
    <col min="1284" max="1284" width="14.1796875" style="7" customWidth="1"/>
    <col min="1285" max="1285" width="7.7265625" style="7" customWidth="1"/>
    <col min="1286" max="1536" width="9.1796875" style="7"/>
    <col min="1537" max="1537" width="6.453125" style="7" customWidth="1"/>
    <col min="1538" max="1538" width="77.26953125" style="7" customWidth="1"/>
    <col min="1539" max="1539" width="13.7265625" style="7" customWidth="1"/>
    <col min="1540" max="1540" width="14.1796875" style="7" customWidth="1"/>
    <col min="1541" max="1541" width="7.7265625" style="7" customWidth="1"/>
    <col min="1542" max="1792" width="9.1796875" style="7"/>
    <col min="1793" max="1793" width="6.453125" style="7" customWidth="1"/>
    <col min="1794" max="1794" width="77.26953125" style="7" customWidth="1"/>
    <col min="1795" max="1795" width="13.7265625" style="7" customWidth="1"/>
    <col min="1796" max="1796" width="14.1796875" style="7" customWidth="1"/>
    <col min="1797" max="1797" width="7.7265625" style="7" customWidth="1"/>
    <col min="1798" max="2048" width="9.1796875" style="7"/>
    <col min="2049" max="2049" width="6.453125" style="7" customWidth="1"/>
    <col min="2050" max="2050" width="77.26953125" style="7" customWidth="1"/>
    <col min="2051" max="2051" width="13.7265625" style="7" customWidth="1"/>
    <col min="2052" max="2052" width="14.1796875" style="7" customWidth="1"/>
    <col min="2053" max="2053" width="7.7265625" style="7" customWidth="1"/>
    <col min="2054" max="2304" width="9.1796875" style="7"/>
    <col min="2305" max="2305" width="6.453125" style="7" customWidth="1"/>
    <col min="2306" max="2306" width="77.26953125" style="7" customWidth="1"/>
    <col min="2307" max="2307" width="13.7265625" style="7" customWidth="1"/>
    <col min="2308" max="2308" width="14.1796875" style="7" customWidth="1"/>
    <col min="2309" max="2309" width="7.7265625" style="7" customWidth="1"/>
    <col min="2310" max="2560" width="9.1796875" style="7"/>
    <col min="2561" max="2561" width="6.453125" style="7" customWidth="1"/>
    <col min="2562" max="2562" width="77.26953125" style="7" customWidth="1"/>
    <col min="2563" max="2563" width="13.7265625" style="7" customWidth="1"/>
    <col min="2564" max="2564" width="14.1796875" style="7" customWidth="1"/>
    <col min="2565" max="2565" width="7.7265625" style="7" customWidth="1"/>
    <col min="2566" max="2816" width="9.1796875" style="7"/>
    <col min="2817" max="2817" width="6.453125" style="7" customWidth="1"/>
    <col min="2818" max="2818" width="77.26953125" style="7" customWidth="1"/>
    <col min="2819" max="2819" width="13.7265625" style="7" customWidth="1"/>
    <col min="2820" max="2820" width="14.1796875" style="7" customWidth="1"/>
    <col min="2821" max="2821" width="7.7265625" style="7" customWidth="1"/>
    <col min="2822" max="3072" width="9.1796875" style="7"/>
    <col min="3073" max="3073" width="6.453125" style="7" customWidth="1"/>
    <col min="3074" max="3074" width="77.26953125" style="7" customWidth="1"/>
    <col min="3075" max="3075" width="13.7265625" style="7" customWidth="1"/>
    <col min="3076" max="3076" width="14.1796875" style="7" customWidth="1"/>
    <col min="3077" max="3077" width="7.7265625" style="7" customWidth="1"/>
    <col min="3078" max="3328" width="9.1796875" style="7"/>
    <col min="3329" max="3329" width="6.453125" style="7" customWidth="1"/>
    <col min="3330" max="3330" width="77.26953125" style="7" customWidth="1"/>
    <col min="3331" max="3331" width="13.7265625" style="7" customWidth="1"/>
    <col min="3332" max="3332" width="14.1796875" style="7" customWidth="1"/>
    <col min="3333" max="3333" width="7.7265625" style="7" customWidth="1"/>
    <col min="3334" max="3584" width="9.1796875" style="7"/>
    <col min="3585" max="3585" width="6.453125" style="7" customWidth="1"/>
    <col min="3586" max="3586" width="77.26953125" style="7" customWidth="1"/>
    <col min="3587" max="3587" width="13.7265625" style="7" customWidth="1"/>
    <col min="3588" max="3588" width="14.1796875" style="7" customWidth="1"/>
    <col min="3589" max="3589" width="7.7265625" style="7" customWidth="1"/>
    <col min="3590" max="3840" width="9.1796875" style="7"/>
    <col min="3841" max="3841" width="6.453125" style="7" customWidth="1"/>
    <col min="3842" max="3842" width="77.26953125" style="7" customWidth="1"/>
    <col min="3843" max="3843" width="13.7265625" style="7" customWidth="1"/>
    <col min="3844" max="3844" width="14.1796875" style="7" customWidth="1"/>
    <col min="3845" max="3845" width="7.7265625" style="7" customWidth="1"/>
    <col min="3846" max="4096" width="9.1796875" style="7"/>
    <col min="4097" max="4097" width="6.453125" style="7" customWidth="1"/>
    <col min="4098" max="4098" width="77.26953125" style="7" customWidth="1"/>
    <col min="4099" max="4099" width="13.7265625" style="7" customWidth="1"/>
    <col min="4100" max="4100" width="14.1796875" style="7" customWidth="1"/>
    <col min="4101" max="4101" width="7.7265625" style="7" customWidth="1"/>
    <col min="4102" max="4352" width="9.1796875" style="7"/>
    <col min="4353" max="4353" width="6.453125" style="7" customWidth="1"/>
    <col min="4354" max="4354" width="77.26953125" style="7" customWidth="1"/>
    <col min="4355" max="4355" width="13.7265625" style="7" customWidth="1"/>
    <col min="4356" max="4356" width="14.1796875" style="7" customWidth="1"/>
    <col min="4357" max="4357" width="7.7265625" style="7" customWidth="1"/>
    <col min="4358" max="4608" width="9.1796875" style="7"/>
    <col min="4609" max="4609" width="6.453125" style="7" customWidth="1"/>
    <col min="4610" max="4610" width="77.26953125" style="7" customWidth="1"/>
    <col min="4611" max="4611" width="13.7265625" style="7" customWidth="1"/>
    <col min="4612" max="4612" width="14.1796875" style="7" customWidth="1"/>
    <col min="4613" max="4613" width="7.7265625" style="7" customWidth="1"/>
    <col min="4614" max="4864" width="9.1796875" style="7"/>
    <col min="4865" max="4865" width="6.453125" style="7" customWidth="1"/>
    <col min="4866" max="4866" width="77.26953125" style="7" customWidth="1"/>
    <col min="4867" max="4867" width="13.7265625" style="7" customWidth="1"/>
    <col min="4868" max="4868" width="14.1796875" style="7" customWidth="1"/>
    <col min="4869" max="4869" width="7.7265625" style="7" customWidth="1"/>
    <col min="4870" max="5120" width="9.1796875" style="7"/>
    <col min="5121" max="5121" width="6.453125" style="7" customWidth="1"/>
    <col min="5122" max="5122" width="77.26953125" style="7" customWidth="1"/>
    <col min="5123" max="5123" width="13.7265625" style="7" customWidth="1"/>
    <col min="5124" max="5124" width="14.1796875" style="7" customWidth="1"/>
    <col min="5125" max="5125" width="7.7265625" style="7" customWidth="1"/>
    <col min="5126" max="5376" width="9.1796875" style="7"/>
    <col min="5377" max="5377" width="6.453125" style="7" customWidth="1"/>
    <col min="5378" max="5378" width="77.26953125" style="7" customWidth="1"/>
    <col min="5379" max="5379" width="13.7265625" style="7" customWidth="1"/>
    <col min="5380" max="5380" width="14.1796875" style="7" customWidth="1"/>
    <col min="5381" max="5381" width="7.7265625" style="7" customWidth="1"/>
    <col min="5382" max="5632" width="9.1796875" style="7"/>
    <col min="5633" max="5633" width="6.453125" style="7" customWidth="1"/>
    <col min="5634" max="5634" width="77.26953125" style="7" customWidth="1"/>
    <col min="5635" max="5635" width="13.7265625" style="7" customWidth="1"/>
    <col min="5636" max="5636" width="14.1796875" style="7" customWidth="1"/>
    <col min="5637" max="5637" width="7.7265625" style="7" customWidth="1"/>
    <col min="5638" max="5888" width="9.1796875" style="7"/>
    <col min="5889" max="5889" width="6.453125" style="7" customWidth="1"/>
    <col min="5890" max="5890" width="77.26953125" style="7" customWidth="1"/>
    <col min="5891" max="5891" width="13.7265625" style="7" customWidth="1"/>
    <col min="5892" max="5892" width="14.1796875" style="7" customWidth="1"/>
    <col min="5893" max="5893" width="7.7265625" style="7" customWidth="1"/>
    <col min="5894" max="6144" width="9.1796875" style="7"/>
    <col min="6145" max="6145" width="6.453125" style="7" customWidth="1"/>
    <col min="6146" max="6146" width="77.26953125" style="7" customWidth="1"/>
    <col min="6147" max="6147" width="13.7265625" style="7" customWidth="1"/>
    <col min="6148" max="6148" width="14.1796875" style="7" customWidth="1"/>
    <col min="6149" max="6149" width="7.7265625" style="7" customWidth="1"/>
    <col min="6150" max="6400" width="9.1796875" style="7"/>
    <col min="6401" max="6401" width="6.453125" style="7" customWidth="1"/>
    <col min="6402" max="6402" width="77.26953125" style="7" customWidth="1"/>
    <col min="6403" max="6403" width="13.7265625" style="7" customWidth="1"/>
    <col min="6404" max="6404" width="14.1796875" style="7" customWidth="1"/>
    <col min="6405" max="6405" width="7.7265625" style="7" customWidth="1"/>
    <col min="6406" max="6656" width="9.1796875" style="7"/>
    <col min="6657" max="6657" width="6.453125" style="7" customWidth="1"/>
    <col min="6658" max="6658" width="77.26953125" style="7" customWidth="1"/>
    <col min="6659" max="6659" width="13.7265625" style="7" customWidth="1"/>
    <col min="6660" max="6660" width="14.1796875" style="7" customWidth="1"/>
    <col min="6661" max="6661" width="7.7265625" style="7" customWidth="1"/>
    <col min="6662" max="6912" width="9.1796875" style="7"/>
    <col min="6913" max="6913" width="6.453125" style="7" customWidth="1"/>
    <col min="6914" max="6914" width="77.26953125" style="7" customWidth="1"/>
    <col min="6915" max="6915" width="13.7265625" style="7" customWidth="1"/>
    <col min="6916" max="6916" width="14.1796875" style="7" customWidth="1"/>
    <col min="6917" max="6917" width="7.7265625" style="7" customWidth="1"/>
    <col min="6918" max="7168" width="9.1796875" style="7"/>
    <col min="7169" max="7169" width="6.453125" style="7" customWidth="1"/>
    <col min="7170" max="7170" width="77.26953125" style="7" customWidth="1"/>
    <col min="7171" max="7171" width="13.7265625" style="7" customWidth="1"/>
    <col min="7172" max="7172" width="14.1796875" style="7" customWidth="1"/>
    <col min="7173" max="7173" width="7.7265625" style="7" customWidth="1"/>
    <col min="7174" max="7424" width="9.1796875" style="7"/>
    <col min="7425" max="7425" width="6.453125" style="7" customWidth="1"/>
    <col min="7426" max="7426" width="77.26953125" style="7" customWidth="1"/>
    <col min="7427" max="7427" width="13.7265625" style="7" customWidth="1"/>
    <col min="7428" max="7428" width="14.1796875" style="7" customWidth="1"/>
    <col min="7429" max="7429" width="7.7265625" style="7" customWidth="1"/>
    <col min="7430" max="7680" width="9.1796875" style="7"/>
    <col min="7681" max="7681" width="6.453125" style="7" customWidth="1"/>
    <col min="7682" max="7682" width="77.26953125" style="7" customWidth="1"/>
    <col min="7683" max="7683" width="13.7265625" style="7" customWidth="1"/>
    <col min="7684" max="7684" width="14.1796875" style="7" customWidth="1"/>
    <col min="7685" max="7685" width="7.7265625" style="7" customWidth="1"/>
    <col min="7686" max="7936" width="9.1796875" style="7"/>
    <col min="7937" max="7937" width="6.453125" style="7" customWidth="1"/>
    <col min="7938" max="7938" width="77.26953125" style="7" customWidth="1"/>
    <col min="7939" max="7939" width="13.7265625" style="7" customWidth="1"/>
    <col min="7940" max="7940" width="14.1796875" style="7" customWidth="1"/>
    <col min="7941" max="7941" width="7.7265625" style="7" customWidth="1"/>
    <col min="7942" max="8192" width="9.1796875" style="7"/>
    <col min="8193" max="8193" width="6.453125" style="7" customWidth="1"/>
    <col min="8194" max="8194" width="77.26953125" style="7" customWidth="1"/>
    <col min="8195" max="8195" width="13.7265625" style="7" customWidth="1"/>
    <col min="8196" max="8196" width="14.1796875" style="7" customWidth="1"/>
    <col min="8197" max="8197" width="7.7265625" style="7" customWidth="1"/>
    <col min="8198" max="8448" width="9.1796875" style="7"/>
    <col min="8449" max="8449" width="6.453125" style="7" customWidth="1"/>
    <col min="8450" max="8450" width="77.26953125" style="7" customWidth="1"/>
    <col min="8451" max="8451" width="13.7265625" style="7" customWidth="1"/>
    <col min="8452" max="8452" width="14.1796875" style="7" customWidth="1"/>
    <col min="8453" max="8453" width="7.7265625" style="7" customWidth="1"/>
    <col min="8454" max="8704" width="9.1796875" style="7"/>
    <col min="8705" max="8705" width="6.453125" style="7" customWidth="1"/>
    <col min="8706" max="8706" width="77.26953125" style="7" customWidth="1"/>
    <col min="8707" max="8707" width="13.7265625" style="7" customWidth="1"/>
    <col min="8708" max="8708" width="14.1796875" style="7" customWidth="1"/>
    <col min="8709" max="8709" width="7.7265625" style="7" customWidth="1"/>
    <col min="8710" max="8960" width="9.1796875" style="7"/>
    <col min="8961" max="8961" width="6.453125" style="7" customWidth="1"/>
    <col min="8962" max="8962" width="77.26953125" style="7" customWidth="1"/>
    <col min="8963" max="8963" width="13.7265625" style="7" customWidth="1"/>
    <col min="8964" max="8964" width="14.1796875" style="7" customWidth="1"/>
    <col min="8965" max="8965" width="7.7265625" style="7" customWidth="1"/>
    <col min="8966" max="9216" width="9.1796875" style="7"/>
    <col min="9217" max="9217" width="6.453125" style="7" customWidth="1"/>
    <col min="9218" max="9218" width="77.26953125" style="7" customWidth="1"/>
    <col min="9219" max="9219" width="13.7265625" style="7" customWidth="1"/>
    <col min="9220" max="9220" width="14.1796875" style="7" customWidth="1"/>
    <col min="9221" max="9221" width="7.7265625" style="7" customWidth="1"/>
    <col min="9222" max="9472" width="9.1796875" style="7"/>
    <col min="9473" max="9473" width="6.453125" style="7" customWidth="1"/>
    <col min="9474" max="9474" width="77.26953125" style="7" customWidth="1"/>
    <col min="9475" max="9475" width="13.7265625" style="7" customWidth="1"/>
    <col min="9476" max="9476" width="14.1796875" style="7" customWidth="1"/>
    <col min="9477" max="9477" width="7.7265625" style="7" customWidth="1"/>
    <col min="9478" max="9728" width="9.1796875" style="7"/>
    <col min="9729" max="9729" width="6.453125" style="7" customWidth="1"/>
    <col min="9730" max="9730" width="77.26953125" style="7" customWidth="1"/>
    <col min="9731" max="9731" width="13.7265625" style="7" customWidth="1"/>
    <col min="9732" max="9732" width="14.1796875" style="7" customWidth="1"/>
    <col min="9733" max="9733" width="7.7265625" style="7" customWidth="1"/>
    <col min="9734" max="9984" width="9.1796875" style="7"/>
    <col min="9985" max="9985" width="6.453125" style="7" customWidth="1"/>
    <col min="9986" max="9986" width="77.26953125" style="7" customWidth="1"/>
    <col min="9987" max="9987" width="13.7265625" style="7" customWidth="1"/>
    <col min="9988" max="9988" width="14.1796875" style="7" customWidth="1"/>
    <col min="9989" max="9989" width="7.7265625" style="7" customWidth="1"/>
    <col min="9990" max="10240" width="9.1796875" style="7"/>
    <col min="10241" max="10241" width="6.453125" style="7" customWidth="1"/>
    <col min="10242" max="10242" width="77.26953125" style="7" customWidth="1"/>
    <col min="10243" max="10243" width="13.7265625" style="7" customWidth="1"/>
    <col min="10244" max="10244" width="14.1796875" style="7" customWidth="1"/>
    <col min="10245" max="10245" width="7.7265625" style="7" customWidth="1"/>
    <col min="10246" max="10496" width="9.1796875" style="7"/>
    <col min="10497" max="10497" width="6.453125" style="7" customWidth="1"/>
    <col min="10498" max="10498" width="77.26953125" style="7" customWidth="1"/>
    <col min="10499" max="10499" width="13.7265625" style="7" customWidth="1"/>
    <col min="10500" max="10500" width="14.1796875" style="7" customWidth="1"/>
    <col min="10501" max="10501" width="7.7265625" style="7" customWidth="1"/>
    <col min="10502" max="10752" width="9.1796875" style="7"/>
    <col min="10753" max="10753" width="6.453125" style="7" customWidth="1"/>
    <col min="10754" max="10754" width="77.26953125" style="7" customWidth="1"/>
    <col min="10755" max="10755" width="13.7265625" style="7" customWidth="1"/>
    <col min="10756" max="10756" width="14.1796875" style="7" customWidth="1"/>
    <col min="10757" max="10757" width="7.7265625" style="7" customWidth="1"/>
    <col min="10758" max="11008" width="9.1796875" style="7"/>
    <col min="11009" max="11009" width="6.453125" style="7" customWidth="1"/>
    <col min="11010" max="11010" width="77.26953125" style="7" customWidth="1"/>
    <col min="11011" max="11011" width="13.7265625" style="7" customWidth="1"/>
    <col min="11012" max="11012" width="14.1796875" style="7" customWidth="1"/>
    <col min="11013" max="11013" width="7.7265625" style="7" customWidth="1"/>
    <col min="11014" max="11264" width="9.1796875" style="7"/>
    <col min="11265" max="11265" width="6.453125" style="7" customWidth="1"/>
    <col min="11266" max="11266" width="77.26953125" style="7" customWidth="1"/>
    <col min="11267" max="11267" width="13.7265625" style="7" customWidth="1"/>
    <col min="11268" max="11268" width="14.1796875" style="7" customWidth="1"/>
    <col min="11269" max="11269" width="7.7265625" style="7" customWidth="1"/>
    <col min="11270" max="11520" width="9.1796875" style="7"/>
    <col min="11521" max="11521" width="6.453125" style="7" customWidth="1"/>
    <col min="11522" max="11522" width="77.26953125" style="7" customWidth="1"/>
    <col min="11523" max="11523" width="13.7265625" style="7" customWidth="1"/>
    <col min="11524" max="11524" width="14.1796875" style="7" customWidth="1"/>
    <col min="11525" max="11525" width="7.7265625" style="7" customWidth="1"/>
    <col min="11526" max="11776" width="9.1796875" style="7"/>
    <col min="11777" max="11777" width="6.453125" style="7" customWidth="1"/>
    <col min="11778" max="11778" width="77.26953125" style="7" customWidth="1"/>
    <col min="11779" max="11779" width="13.7265625" style="7" customWidth="1"/>
    <col min="11780" max="11780" width="14.1796875" style="7" customWidth="1"/>
    <col min="11781" max="11781" width="7.7265625" style="7" customWidth="1"/>
    <col min="11782" max="12032" width="9.1796875" style="7"/>
    <col min="12033" max="12033" width="6.453125" style="7" customWidth="1"/>
    <col min="12034" max="12034" width="77.26953125" style="7" customWidth="1"/>
    <col min="12035" max="12035" width="13.7265625" style="7" customWidth="1"/>
    <col min="12036" max="12036" width="14.1796875" style="7" customWidth="1"/>
    <col min="12037" max="12037" width="7.7265625" style="7" customWidth="1"/>
    <col min="12038" max="12288" width="9.1796875" style="7"/>
    <col min="12289" max="12289" width="6.453125" style="7" customWidth="1"/>
    <col min="12290" max="12290" width="77.26953125" style="7" customWidth="1"/>
    <col min="12291" max="12291" width="13.7265625" style="7" customWidth="1"/>
    <col min="12292" max="12292" width="14.1796875" style="7" customWidth="1"/>
    <col min="12293" max="12293" width="7.7265625" style="7" customWidth="1"/>
    <col min="12294" max="12544" width="9.1796875" style="7"/>
    <col min="12545" max="12545" width="6.453125" style="7" customWidth="1"/>
    <col min="12546" max="12546" width="77.26953125" style="7" customWidth="1"/>
    <col min="12547" max="12547" width="13.7265625" style="7" customWidth="1"/>
    <col min="12548" max="12548" width="14.1796875" style="7" customWidth="1"/>
    <col min="12549" max="12549" width="7.7265625" style="7" customWidth="1"/>
    <col min="12550" max="12800" width="9.1796875" style="7"/>
    <col min="12801" max="12801" width="6.453125" style="7" customWidth="1"/>
    <col min="12802" max="12802" width="77.26953125" style="7" customWidth="1"/>
    <col min="12803" max="12803" width="13.7265625" style="7" customWidth="1"/>
    <col min="12804" max="12804" width="14.1796875" style="7" customWidth="1"/>
    <col min="12805" max="12805" width="7.7265625" style="7" customWidth="1"/>
    <col min="12806" max="13056" width="9.1796875" style="7"/>
    <col min="13057" max="13057" width="6.453125" style="7" customWidth="1"/>
    <col min="13058" max="13058" width="77.26953125" style="7" customWidth="1"/>
    <col min="13059" max="13059" width="13.7265625" style="7" customWidth="1"/>
    <col min="13060" max="13060" width="14.1796875" style="7" customWidth="1"/>
    <col min="13061" max="13061" width="7.7265625" style="7" customWidth="1"/>
    <col min="13062" max="13312" width="9.1796875" style="7"/>
    <col min="13313" max="13313" width="6.453125" style="7" customWidth="1"/>
    <col min="13314" max="13314" width="77.26953125" style="7" customWidth="1"/>
    <col min="13315" max="13315" width="13.7265625" style="7" customWidth="1"/>
    <col min="13316" max="13316" width="14.1796875" style="7" customWidth="1"/>
    <col min="13317" max="13317" width="7.7265625" style="7" customWidth="1"/>
    <col min="13318" max="13568" width="9.1796875" style="7"/>
    <col min="13569" max="13569" width="6.453125" style="7" customWidth="1"/>
    <col min="13570" max="13570" width="77.26953125" style="7" customWidth="1"/>
    <col min="13571" max="13571" width="13.7265625" style="7" customWidth="1"/>
    <col min="13572" max="13572" width="14.1796875" style="7" customWidth="1"/>
    <col min="13573" max="13573" width="7.7265625" style="7" customWidth="1"/>
    <col min="13574" max="13824" width="9.1796875" style="7"/>
    <col min="13825" max="13825" width="6.453125" style="7" customWidth="1"/>
    <col min="13826" max="13826" width="77.26953125" style="7" customWidth="1"/>
    <col min="13827" max="13827" width="13.7265625" style="7" customWidth="1"/>
    <col min="13828" max="13828" width="14.1796875" style="7" customWidth="1"/>
    <col min="13829" max="13829" width="7.7265625" style="7" customWidth="1"/>
    <col min="13830" max="14080" width="9.1796875" style="7"/>
    <col min="14081" max="14081" width="6.453125" style="7" customWidth="1"/>
    <col min="14082" max="14082" width="77.26953125" style="7" customWidth="1"/>
    <col min="14083" max="14083" width="13.7265625" style="7" customWidth="1"/>
    <col min="14084" max="14084" width="14.1796875" style="7" customWidth="1"/>
    <col min="14085" max="14085" width="7.7265625" style="7" customWidth="1"/>
    <col min="14086" max="14336" width="9.1796875" style="7"/>
    <col min="14337" max="14337" width="6.453125" style="7" customWidth="1"/>
    <col min="14338" max="14338" width="77.26953125" style="7" customWidth="1"/>
    <col min="14339" max="14339" width="13.7265625" style="7" customWidth="1"/>
    <col min="14340" max="14340" width="14.1796875" style="7" customWidth="1"/>
    <col min="14341" max="14341" width="7.7265625" style="7" customWidth="1"/>
    <col min="14342" max="14592" width="9.1796875" style="7"/>
    <col min="14593" max="14593" width="6.453125" style="7" customWidth="1"/>
    <col min="14594" max="14594" width="77.26953125" style="7" customWidth="1"/>
    <col min="14595" max="14595" width="13.7265625" style="7" customWidth="1"/>
    <col min="14596" max="14596" width="14.1796875" style="7" customWidth="1"/>
    <col min="14597" max="14597" width="7.7265625" style="7" customWidth="1"/>
    <col min="14598" max="14848" width="9.1796875" style="7"/>
    <col min="14849" max="14849" width="6.453125" style="7" customWidth="1"/>
    <col min="14850" max="14850" width="77.26953125" style="7" customWidth="1"/>
    <col min="14851" max="14851" width="13.7265625" style="7" customWidth="1"/>
    <col min="14852" max="14852" width="14.1796875" style="7" customWidth="1"/>
    <col min="14853" max="14853" width="7.7265625" style="7" customWidth="1"/>
    <col min="14854" max="15104" width="9.1796875" style="7"/>
    <col min="15105" max="15105" width="6.453125" style="7" customWidth="1"/>
    <col min="15106" max="15106" width="77.26953125" style="7" customWidth="1"/>
    <col min="15107" max="15107" width="13.7265625" style="7" customWidth="1"/>
    <col min="15108" max="15108" width="14.1796875" style="7" customWidth="1"/>
    <col min="15109" max="15109" width="7.7265625" style="7" customWidth="1"/>
    <col min="15110" max="15360" width="9.1796875" style="7"/>
    <col min="15361" max="15361" width="6.453125" style="7" customWidth="1"/>
    <col min="15362" max="15362" width="77.26953125" style="7" customWidth="1"/>
    <col min="15363" max="15363" width="13.7265625" style="7" customWidth="1"/>
    <col min="15364" max="15364" width="14.1796875" style="7" customWidth="1"/>
    <col min="15365" max="15365" width="7.7265625" style="7" customWidth="1"/>
    <col min="15366" max="15616" width="9.1796875" style="7"/>
    <col min="15617" max="15617" width="6.453125" style="7" customWidth="1"/>
    <col min="15618" max="15618" width="77.26953125" style="7" customWidth="1"/>
    <col min="15619" max="15619" width="13.7265625" style="7" customWidth="1"/>
    <col min="15620" max="15620" width="14.1796875" style="7" customWidth="1"/>
    <col min="15621" max="15621" width="7.7265625" style="7" customWidth="1"/>
    <col min="15622" max="15872" width="9.1796875" style="7"/>
    <col min="15873" max="15873" width="6.453125" style="7" customWidth="1"/>
    <col min="15874" max="15874" width="77.26953125" style="7" customWidth="1"/>
    <col min="15875" max="15875" width="13.7265625" style="7" customWidth="1"/>
    <col min="15876" max="15876" width="14.1796875" style="7" customWidth="1"/>
    <col min="15877" max="15877" width="7.7265625" style="7" customWidth="1"/>
    <col min="15878" max="16128" width="9.1796875" style="7"/>
    <col min="16129" max="16129" width="6.453125" style="7" customWidth="1"/>
    <col min="16130" max="16130" width="77.26953125" style="7" customWidth="1"/>
    <col min="16131" max="16131" width="13.7265625" style="7" customWidth="1"/>
    <col min="16132" max="16132" width="14.1796875" style="7" customWidth="1"/>
    <col min="16133" max="16133" width="7.7265625" style="7" customWidth="1"/>
    <col min="16134" max="16384" width="9.1796875" style="7"/>
  </cols>
  <sheetData>
    <row r="1" spans="1:17" ht="13.5" customHeight="1" x14ac:dyDescent="0.3">
      <c r="A1" s="272" t="s">
        <v>148</v>
      </c>
      <c r="B1" s="272"/>
      <c r="C1" s="272"/>
      <c r="D1" s="272"/>
      <c r="E1" s="272"/>
      <c r="F1" s="272"/>
    </row>
    <row r="2" spans="1:17" ht="13.5" customHeight="1" thickBot="1" x14ac:dyDescent="0.35">
      <c r="A2" s="8"/>
      <c r="B2" s="8"/>
      <c r="C2" s="8"/>
      <c r="D2" s="8"/>
      <c r="E2" s="8"/>
      <c r="F2" s="8"/>
    </row>
    <row r="3" spans="1:17" ht="13.5" customHeight="1" x14ac:dyDescent="0.3">
      <c r="A3" s="9" t="s">
        <v>67</v>
      </c>
      <c r="B3" s="10"/>
      <c r="C3" s="72">
        <f>ROUND(SUM(C5:C11),4)</f>
        <v>0.20430000000000001</v>
      </c>
      <c r="D3" s="10"/>
      <c r="E3" s="10"/>
      <c r="F3" s="12"/>
      <c r="K3" s="6"/>
      <c r="L3" s="6"/>
      <c r="M3" s="6"/>
      <c r="O3" s="7"/>
      <c r="P3" s="7"/>
      <c r="Q3" s="7"/>
    </row>
    <row r="4" spans="1:17" ht="13.5" customHeight="1" x14ac:dyDescent="0.3">
      <c r="A4" s="13"/>
      <c r="B4" s="8"/>
      <c r="C4" s="8"/>
      <c r="D4" s="8"/>
      <c r="E4" s="8"/>
      <c r="F4" s="14"/>
      <c r="K4" s="6"/>
      <c r="L4" s="6"/>
      <c r="M4" s="6"/>
      <c r="O4" s="7"/>
      <c r="P4" s="7"/>
      <c r="Q4" s="7"/>
    </row>
    <row r="5" spans="1:17" ht="13.5" customHeight="1" x14ac:dyDescent="0.3">
      <c r="A5" s="15" t="s">
        <v>3</v>
      </c>
      <c r="B5" s="16" t="s">
        <v>50</v>
      </c>
      <c r="C5" s="19">
        <v>8.3299999999999999E-2</v>
      </c>
      <c r="D5" s="8"/>
      <c r="E5" s="8"/>
      <c r="F5" s="14"/>
      <c r="H5" s="17"/>
      <c r="K5" s="6"/>
      <c r="L5" s="6"/>
      <c r="M5" s="6"/>
      <c r="O5" s="7"/>
      <c r="P5" s="7"/>
      <c r="Q5" s="7"/>
    </row>
    <row r="6" spans="1:17" ht="13.5" customHeight="1" x14ac:dyDescent="0.3">
      <c r="A6" s="15"/>
      <c r="B6" s="20"/>
      <c r="C6" s="19"/>
      <c r="D6" s="8"/>
      <c r="E6" s="8"/>
      <c r="F6" s="14"/>
      <c r="K6" s="6"/>
      <c r="L6" s="6"/>
      <c r="M6" s="6"/>
      <c r="O6" s="7"/>
      <c r="P6" s="7"/>
      <c r="Q6" s="7"/>
    </row>
    <row r="7" spans="1:17" ht="13.5" customHeight="1" x14ac:dyDescent="0.3">
      <c r="A7" s="15" t="s">
        <v>5</v>
      </c>
      <c r="B7" s="16" t="s">
        <v>69</v>
      </c>
      <c r="C7" s="19">
        <v>0.121</v>
      </c>
      <c r="D7" s="8"/>
      <c r="E7" s="8"/>
      <c r="F7" s="14"/>
      <c r="H7" s="17"/>
      <c r="K7" s="6"/>
      <c r="L7" s="6"/>
      <c r="M7" s="6"/>
      <c r="O7" s="7"/>
      <c r="P7" s="7"/>
      <c r="Q7" s="7"/>
    </row>
    <row r="8" spans="1:17" ht="13.5" customHeight="1" x14ac:dyDescent="0.3">
      <c r="A8" s="15"/>
      <c r="B8" s="18" t="s">
        <v>149</v>
      </c>
      <c r="C8" s="19"/>
      <c r="D8" s="8"/>
      <c r="E8" s="8"/>
      <c r="F8" s="14"/>
      <c r="K8" s="6"/>
      <c r="L8" s="6"/>
      <c r="M8" s="6"/>
      <c r="O8" s="7"/>
      <c r="P8" s="7"/>
      <c r="Q8" s="7"/>
    </row>
    <row r="9" spans="1:17" ht="13.5" customHeight="1" x14ac:dyDescent="0.3">
      <c r="A9" s="15"/>
      <c r="B9" s="20" t="s">
        <v>150</v>
      </c>
      <c r="C9" s="19"/>
      <c r="D9" s="8"/>
      <c r="E9" s="8"/>
      <c r="F9" s="14"/>
      <c r="K9" s="6"/>
      <c r="L9" s="6"/>
      <c r="M9" s="6"/>
      <c r="O9" s="7"/>
      <c r="P9" s="7"/>
      <c r="Q9" s="7"/>
    </row>
    <row r="10" spans="1:17" ht="13.5" customHeight="1" x14ac:dyDescent="0.3">
      <c r="A10" s="15"/>
      <c r="B10" s="20" t="s">
        <v>151</v>
      </c>
      <c r="C10" s="19"/>
      <c r="D10" s="8"/>
      <c r="E10" s="8"/>
      <c r="F10" s="14"/>
      <c r="K10" s="6"/>
      <c r="L10" s="6"/>
      <c r="M10" s="6"/>
      <c r="O10" s="7"/>
      <c r="P10" s="7"/>
      <c r="Q10" s="7"/>
    </row>
    <row r="11" spans="1:17" ht="13.5" customHeight="1" thickBot="1" x14ac:dyDescent="0.35">
      <c r="A11" s="21"/>
      <c r="B11" s="35" t="s">
        <v>152</v>
      </c>
      <c r="C11" s="22"/>
      <c r="D11" s="23"/>
      <c r="E11" s="23"/>
      <c r="F11" s="24"/>
      <c r="K11" s="6"/>
      <c r="L11" s="6"/>
      <c r="M11" s="6"/>
      <c r="O11" s="7"/>
      <c r="P11" s="7"/>
      <c r="Q11" s="7"/>
    </row>
    <row r="12" spans="1:17" ht="13.5" customHeight="1" thickBot="1" x14ac:dyDescent="0.35">
      <c r="A12" s="8"/>
      <c r="B12" s="8"/>
      <c r="C12" s="8"/>
      <c r="D12" s="8"/>
      <c r="E12" s="8"/>
      <c r="F12" s="8"/>
      <c r="K12" s="6"/>
      <c r="L12" s="6"/>
      <c r="M12" s="6"/>
      <c r="O12" s="7"/>
      <c r="P12" s="7"/>
      <c r="Q12" s="7"/>
    </row>
    <row r="13" spans="1:17" ht="13.5" customHeight="1" x14ac:dyDescent="0.3">
      <c r="A13" s="9" t="s">
        <v>153</v>
      </c>
      <c r="B13" s="10"/>
      <c r="C13" s="11">
        <f>ROUND(SUM(C15:C22),4)</f>
        <v>0.36799999999999999</v>
      </c>
      <c r="D13" s="10"/>
      <c r="E13" s="10"/>
      <c r="F13" s="12"/>
    </row>
    <row r="14" spans="1:17" ht="13.5" customHeight="1" x14ac:dyDescent="0.3">
      <c r="A14" s="13"/>
      <c r="B14" s="8"/>
      <c r="C14" s="8"/>
      <c r="D14" s="8"/>
      <c r="E14" s="8"/>
      <c r="F14" s="14"/>
    </row>
    <row r="15" spans="1:17" ht="13.5" customHeight="1" x14ac:dyDescent="0.3">
      <c r="A15" s="15" t="s">
        <v>3</v>
      </c>
      <c r="B15" s="16" t="s">
        <v>36</v>
      </c>
      <c r="C15" s="19">
        <v>0.2</v>
      </c>
      <c r="D15" s="273" t="s">
        <v>154</v>
      </c>
      <c r="E15" s="8"/>
      <c r="F15" s="14"/>
    </row>
    <row r="16" spans="1:17" ht="13.5" customHeight="1" x14ac:dyDescent="0.3">
      <c r="A16" s="15" t="s">
        <v>5</v>
      </c>
      <c r="B16" s="16" t="s">
        <v>41</v>
      </c>
      <c r="C16" s="19">
        <v>2.5000000000000001E-2</v>
      </c>
      <c r="D16" s="273"/>
      <c r="E16" s="8"/>
      <c r="F16" s="14"/>
    </row>
    <row r="17" spans="1:26" ht="13.5" customHeight="1" x14ac:dyDescent="0.3">
      <c r="A17" s="15" t="s">
        <v>7</v>
      </c>
      <c r="B17" s="16" t="s">
        <v>155</v>
      </c>
      <c r="C17" s="19">
        <v>0.03</v>
      </c>
      <c r="D17" s="273"/>
      <c r="E17" s="8"/>
      <c r="F17" s="14"/>
      <c r="H17" s="17"/>
      <c r="K17" s="6"/>
      <c r="L17" s="6"/>
      <c r="M17" s="6"/>
      <c r="O17" s="7"/>
      <c r="P17" s="7"/>
      <c r="Q17" s="7"/>
    </row>
    <row r="18" spans="1:26" ht="13.5" customHeight="1" x14ac:dyDescent="0.3">
      <c r="A18" s="15" t="s">
        <v>9</v>
      </c>
      <c r="B18" s="16" t="s">
        <v>156</v>
      </c>
      <c r="C18" s="19">
        <v>1.4999999999999999E-2</v>
      </c>
      <c r="D18" s="273"/>
      <c r="E18" s="8"/>
      <c r="F18" s="14"/>
      <c r="H18" s="26"/>
      <c r="I18" s="27"/>
    </row>
    <row r="19" spans="1:26" ht="13.5" customHeight="1" x14ac:dyDescent="0.3">
      <c r="A19" s="15" t="s">
        <v>40</v>
      </c>
      <c r="B19" s="16" t="s">
        <v>157</v>
      </c>
      <c r="C19" s="19">
        <v>0.01</v>
      </c>
      <c r="D19" s="273"/>
      <c r="E19" s="8"/>
      <c r="F19" s="14"/>
    </row>
    <row r="20" spans="1:26" ht="13.5" customHeight="1" x14ac:dyDescent="0.3">
      <c r="A20" s="15" t="s">
        <v>42</v>
      </c>
      <c r="B20" s="16" t="s">
        <v>46</v>
      </c>
      <c r="C20" s="19">
        <v>6.0000000000000001E-3</v>
      </c>
      <c r="D20" s="273"/>
      <c r="E20" s="8"/>
      <c r="F20" s="14"/>
      <c r="H20" s="7"/>
      <c r="I20" s="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3.5" customHeight="1" x14ac:dyDescent="0.3">
      <c r="A21" s="15" t="s">
        <v>44</v>
      </c>
      <c r="B21" s="16" t="s">
        <v>39</v>
      </c>
      <c r="C21" s="19">
        <v>2E-3</v>
      </c>
      <c r="D21" s="273"/>
      <c r="E21" s="8"/>
      <c r="F21" s="14"/>
    </row>
    <row r="22" spans="1:26" ht="13.5" customHeight="1" thickBot="1" x14ac:dyDescent="0.35">
      <c r="A22" s="21" t="s">
        <v>45</v>
      </c>
      <c r="B22" s="28" t="s">
        <v>43</v>
      </c>
      <c r="C22" s="22">
        <v>0.08</v>
      </c>
      <c r="D22" s="274"/>
      <c r="E22" s="23"/>
      <c r="F22" s="24"/>
    </row>
    <row r="23" spans="1:26" ht="13.5" customHeight="1" thickBot="1" x14ac:dyDescent="0.35">
      <c r="A23" s="8"/>
      <c r="B23" s="8"/>
      <c r="C23" s="8"/>
      <c r="D23" s="8"/>
      <c r="E23" s="8"/>
      <c r="F23" s="8"/>
      <c r="K23" s="6"/>
      <c r="L23" s="6"/>
      <c r="M23" s="6"/>
      <c r="O23" s="7"/>
      <c r="P23" s="7"/>
      <c r="Q23" s="7"/>
    </row>
    <row r="24" spans="1:26" ht="13.5" customHeight="1" x14ac:dyDescent="0.3">
      <c r="A24" s="9" t="s">
        <v>158</v>
      </c>
      <c r="B24" s="10"/>
      <c r="C24" s="11"/>
      <c r="D24" s="43"/>
      <c r="E24" s="43"/>
      <c r="F24" s="44"/>
      <c r="K24" s="6"/>
      <c r="L24" s="6"/>
      <c r="M24" s="6"/>
      <c r="O24" s="7"/>
      <c r="P24" s="7"/>
      <c r="Q24" s="7"/>
    </row>
    <row r="25" spans="1:26" ht="13.5" customHeight="1" x14ac:dyDescent="0.3">
      <c r="A25" s="68" t="s">
        <v>159</v>
      </c>
      <c r="B25" s="8"/>
      <c r="C25" s="69"/>
      <c r="D25" s="45"/>
      <c r="E25" s="45"/>
      <c r="F25" s="46"/>
      <c r="K25" s="6"/>
      <c r="L25" s="6"/>
      <c r="M25" s="6"/>
      <c r="O25" s="7"/>
      <c r="P25" s="7"/>
      <c r="Q25" s="7"/>
    </row>
    <row r="26" spans="1:26" ht="13.5" customHeight="1" x14ac:dyDescent="0.3">
      <c r="A26" s="13"/>
      <c r="B26" s="8"/>
      <c r="C26" s="8"/>
      <c r="D26" s="45"/>
      <c r="E26" s="45"/>
      <c r="F26" s="46"/>
      <c r="K26" s="6"/>
      <c r="L26" s="6"/>
      <c r="M26" s="6"/>
      <c r="O26" s="7"/>
      <c r="P26" s="7"/>
      <c r="Q26" s="7"/>
    </row>
    <row r="27" spans="1:26" ht="13.5" customHeight="1" x14ac:dyDescent="0.3">
      <c r="A27" s="15" t="s">
        <v>3</v>
      </c>
      <c r="B27" s="16" t="s">
        <v>53</v>
      </c>
      <c r="C27" s="19">
        <v>4.1999999999999997E-3</v>
      </c>
      <c r="D27" s="45"/>
      <c r="E27" s="45"/>
      <c r="F27" s="46"/>
      <c r="H27" s="29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3.5" customHeight="1" x14ac:dyDescent="0.3">
      <c r="A28" s="15"/>
      <c r="B28" s="8" t="s">
        <v>160</v>
      </c>
      <c r="C28" s="70"/>
      <c r="D28" s="45"/>
      <c r="E28" s="45"/>
      <c r="F28" s="46"/>
      <c r="H28" s="30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3.5" customHeight="1" x14ac:dyDescent="0.3">
      <c r="A29" s="15"/>
      <c r="B29" s="8" t="s">
        <v>149</v>
      </c>
      <c r="C29" s="70"/>
      <c r="D29" s="45"/>
      <c r="E29" s="45"/>
      <c r="F29" s="46"/>
      <c r="K29" s="6"/>
      <c r="L29" s="6"/>
      <c r="M29" s="6"/>
      <c r="O29" s="7"/>
      <c r="P29" s="7"/>
      <c r="Q29" s="7"/>
    </row>
    <row r="30" spans="1:26" ht="13.5" customHeight="1" x14ac:dyDescent="0.3">
      <c r="A30" s="15"/>
      <c r="B30" s="71" t="s">
        <v>161</v>
      </c>
      <c r="C30" s="70"/>
      <c r="D30" s="45"/>
      <c r="E30" s="45"/>
      <c r="F30" s="46"/>
      <c r="K30" s="6"/>
      <c r="L30" s="6"/>
      <c r="M30" s="6"/>
      <c r="O30" s="7"/>
      <c r="P30" s="7"/>
      <c r="Q30" s="7"/>
    </row>
    <row r="31" spans="1:26" ht="13.5" customHeight="1" x14ac:dyDescent="0.3">
      <c r="A31" s="15"/>
      <c r="B31" s="71" t="s">
        <v>162</v>
      </c>
      <c r="C31" s="70"/>
      <c r="D31" s="45"/>
      <c r="E31" s="45"/>
      <c r="F31" s="46"/>
      <c r="K31" s="6"/>
      <c r="L31" s="6"/>
      <c r="M31" s="6"/>
      <c r="O31" s="7"/>
      <c r="P31" s="7"/>
      <c r="Q31" s="7"/>
    </row>
    <row r="32" spans="1:26" ht="13.5" customHeight="1" x14ac:dyDescent="0.3">
      <c r="A32" s="15"/>
      <c r="B32" s="71" t="s">
        <v>163</v>
      </c>
      <c r="C32" s="70"/>
      <c r="D32" s="45"/>
      <c r="E32" s="45"/>
      <c r="F32" s="46"/>
      <c r="K32" s="6"/>
      <c r="L32" s="6"/>
      <c r="M32" s="6"/>
      <c r="O32" s="7"/>
      <c r="P32" s="7"/>
      <c r="Q32" s="7"/>
    </row>
    <row r="33" spans="1:26" ht="13.5" customHeight="1" x14ac:dyDescent="0.3">
      <c r="A33" s="15"/>
      <c r="B33" s="71" t="s">
        <v>164</v>
      </c>
      <c r="C33" s="70"/>
      <c r="D33" s="45"/>
      <c r="E33" s="45"/>
      <c r="F33" s="46"/>
      <c r="H33" s="31"/>
      <c r="K33" s="6"/>
      <c r="L33" s="6"/>
      <c r="M33" s="6"/>
      <c r="O33" s="7"/>
      <c r="P33" s="7"/>
      <c r="Q33" s="7"/>
    </row>
    <row r="34" spans="1:26" ht="13.5" customHeight="1" x14ac:dyDescent="0.3">
      <c r="A34" s="48"/>
      <c r="B34" s="49"/>
      <c r="C34" s="25"/>
      <c r="D34" s="45"/>
      <c r="E34" s="45"/>
      <c r="F34" s="46"/>
      <c r="K34" s="6"/>
      <c r="L34" s="6"/>
      <c r="M34" s="6"/>
      <c r="O34" s="7"/>
      <c r="P34" s="7"/>
      <c r="Q34" s="7"/>
    </row>
    <row r="35" spans="1:26" ht="13.5" customHeight="1" x14ac:dyDescent="0.3">
      <c r="A35" s="15" t="s">
        <v>5</v>
      </c>
      <c r="B35" s="16" t="s">
        <v>165</v>
      </c>
      <c r="C35" s="19">
        <v>0.08</v>
      </c>
      <c r="D35" s="50"/>
      <c r="E35" s="45"/>
      <c r="F35" s="46"/>
      <c r="K35" s="6"/>
      <c r="L35" s="6"/>
      <c r="M35" s="6"/>
      <c r="O35" s="7"/>
      <c r="P35" s="7"/>
      <c r="Q35" s="7"/>
    </row>
    <row r="36" spans="1:26" ht="13.5" customHeight="1" x14ac:dyDescent="0.3">
      <c r="A36" s="48"/>
      <c r="B36" s="49"/>
      <c r="C36" s="25"/>
      <c r="D36" s="45"/>
      <c r="E36" s="45"/>
      <c r="F36" s="46"/>
      <c r="K36" s="6"/>
      <c r="L36" s="6"/>
      <c r="M36" s="6"/>
      <c r="O36" s="7"/>
      <c r="P36" s="7"/>
      <c r="Q36" s="7"/>
    </row>
    <row r="37" spans="1:26" ht="13.5" customHeight="1" x14ac:dyDescent="0.3">
      <c r="A37" s="15" t="s">
        <v>7</v>
      </c>
      <c r="B37" s="16" t="s">
        <v>166</v>
      </c>
      <c r="C37" s="19">
        <v>0.02</v>
      </c>
      <c r="D37" s="32"/>
      <c r="E37" s="8"/>
      <c r="F37" s="14"/>
      <c r="H37" s="29"/>
      <c r="K37" s="6"/>
      <c r="L37" s="6"/>
      <c r="M37" s="6"/>
      <c r="O37" s="7"/>
      <c r="P37" s="7"/>
      <c r="Q37" s="7"/>
    </row>
    <row r="38" spans="1:26" ht="13.5" customHeight="1" x14ac:dyDescent="0.3">
      <c r="A38" s="15"/>
      <c r="B38" s="275"/>
      <c r="C38" s="275"/>
      <c r="D38" s="275"/>
      <c r="E38" s="275"/>
      <c r="F38" s="276"/>
      <c r="H38" s="30"/>
      <c r="I38" s="33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3.5" customHeight="1" x14ac:dyDescent="0.3">
      <c r="A39" s="15" t="s">
        <v>9</v>
      </c>
      <c r="B39" s="16" t="s">
        <v>167</v>
      </c>
      <c r="C39" s="19">
        <v>1.9400000000000001E-2</v>
      </c>
      <c r="D39" s="8"/>
      <c r="E39" s="8"/>
      <c r="F39" s="14"/>
      <c r="H39" s="29"/>
      <c r="K39" s="6"/>
      <c r="L39" s="6"/>
      <c r="M39" s="6"/>
      <c r="O39" s="7"/>
      <c r="P39" s="7"/>
      <c r="Q39" s="7"/>
    </row>
    <row r="40" spans="1:26" ht="13.5" customHeight="1" x14ac:dyDescent="0.3">
      <c r="A40" s="15"/>
      <c r="B40" s="20"/>
      <c r="C40" s="19"/>
      <c r="D40" s="8"/>
      <c r="E40" s="8"/>
      <c r="F40" s="14"/>
      <c r="K40" s="6"/>
      <c r="L40" s="6"/>
      <c r="M40" s="6"/>
      <c r="O40" s="7"/>
      <c r="P40" s="7"/>
      <c r="Q40" s="7"/>
    </row>
    <row r="41" spans="1:26" ht="13.5" customHeight="1" x14ac:dyDescent="0.3">
      <c r="A41" s="15" t="s">
        <v>40</v>
      </c>
      <c r="B41" s="16" t="s">
        <v>169</v>
      </c>
      <c r="C41" s="19"/>
      <c r="D41" s="32"/>
      <c r="E41" s="8"/>
      <c r="F41" s="14"/>
      <c r="K41" s="6"/>
      <c r="L41" s="6"/>
      <c r="M41" s="6"/>
      <c r="O41" s="7"/>
      <c r="P41" s="7"/>
      <c r="Q41" s="7"/>
    </row>
    <row r="42" spans="1:26" ht="13.5" customHeight="1" x14ac:dyDescent="0.3">
      <c r="A42" s="15"/>
      <c r="B42" s="20"/>
      <c r="C42" s="19"/>
      <c r="D42" s="8"/>
      <c r="E42" s="8"/>
      <c r="F42" s="14"/>
      <c r="K42" s="6"/>
      <c r="L42" s="6"/>
      <c r="M42" s="6"/>
      <c r="O42" s="7"/>
      <c r="P42" s="7"/>
      <c r="Q42" s="7"/>
    </row>
    <row r="43" spans="1:26" ht="13.5" customHeight="1" x14ac:dyDescent="0.3">
      <c r="A43" s="15" t="s">
        <v>42</v>
      </c>
      <c r="B43" s="16" t="s">
        <v>170</v>
      </c>
      <c r="C43" s="19">
        <v>0.02</v>
      </c>
      <c r="D43" s="32"/>
      <c r="E43" s="8"/>
      <c r="F43" s="14"/>
      <c r="H43" s="29"/>
      <c r="K43" s="6"/>
      <c r="L43" s="6"/>
      <c r="M43" s="6"/>
      <c r="O43" s="7"/>
      <c r="P43" s="7"/>
      <c r="Q43" s="7"/>
    </row>
    <row r="44" spans="1:26" ht="13.5" customHeight="1" x14ac:dyDescent="0.3">
      <c r="A44" s="47"/>
      <c r="B44" s="277"/>
      <c r="C44" s="277"/>
      <c r="D44" s="277"/>
      <c r="E44" s="277"/>
      <c r="F44" s="278"/>
      <c r="H44" s="30"/>
      <c r="I44" s="33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47"/>
      <c r="B45" s="271"/>
      <c r="C45" s="271"/>
      <c r="D45" s="45"/>
      <c r="E45" s="45"/>
      <c r="F45" s="46"/>
      <c r="H45" s="30"/>
      <c r="K45" s="6"/>
      <c r="L45" s="6"/>
      <c r="M45" s="6"/>
      <c r="O45" s="7"/>
      <c r="P45" s="7"/>
      <c r="Q45" s="7"/>
    </row>
    <row r="46" spans="1:26" ht="13.5" customHeight="1" thickBot="1" x14ac:dyDescent="0.35">
      <c r="A46" s="52"/>
      <c r="B46" s="53"/>
      <c r="C46" s="54"/>
      <c r="D46" s="54"/>
      <c r="E46" s="54"/>
      <c r="F46" s="55"/>
      <c r="K46" s="6"/>
      <c r="L46" s="6"/>
      <c r="M46" s="6"/>
      <c r="O46" s="7"/>
      <c r="P46" s="7"/>
      <c r="Q46" s="7"/>
    </row>
    <row r="47" spans="1:26" ht="13.5" customHeight="1" thickBot="1" x14ac:dyDescent="0.35">
      <c r="A47" s="8"/>
      <c r="B47" s="8"/>
      <c r="C47" s="8"/>
      <c r="D47" s="8"/>
      <c r="E47" s="8"/>
      <c r="F47" s="8"/>
      <c r="K47" s="6"/>
      <c r="L47" s="6"/>
      <c r="M47" s="6"/>
      <c r="O47" s="7"/>
      <c r="P47" s="7"/>
      <c r="Q47" s="7"/>
    </row>
    <row r="48" spans="1:26" ht="13.5" customHeight="1" x14ac:dyDescent="0.3">
      <c r="A48" s="9" t="s">
        <v>171</v>
      </c>
      <c r="B48" s="10"/>
      <c r="C48" s="11"/>
      <c r="D48" s="10"/>
      <c r="E48" s="10"/>
      <c r="F48" s="12"/>
      <c r="K48" s="6"/>
      <c r="L48" s="6"/>
      <c r="M48" s="6"/>
      <c r="O48" s="7"/>
      <c r="P48" s="7"/>
      <c r="Q48" s="7"/>
    </row>
    <row r="49" spans="1:26" ht="13.5" customHeight="1" x14ac:dyDescent="0.3">
      <c r="A49" s="68" t="s">
        <v>88</v>
      </c>
      <c r="B49" s="8"/>
      <c r="C49" s="69"/>
      <c r="D49" s="45"/>
      <c r="E49" s="8"/>
      <c r="F49" s="14"/>
      <c r="K49" s="6"/>
      <c r="L49" s="6"/>
      <c r="M49" s="6"/>
      <c r="O49" s="7"/>
      <c r="P49" s="7"/>
      <c r="Q49" s="7"/>
    </row>
    <row r="50" spans="1:26" ht="13.5" customHeight="1" x14ac:dyDescent="0.3">
      <c r="A50" s="13"/>
      <c r="B50" s="8"/>
      <c r="C50" s="8"/>
      <c r="D50" s="45"/>
      <c r="E50" s="8"/>
      <c r="F50" s="14"/>
      <c r="K50" s="6"/>
      <c r="L50" s="6"/>
      <c r="M50" s="6"/>
      <c r="O50" s="7"/>
      <c r="P50" s="7"/>
      <c r="Q50" s="7"/>
    </row>
    <row r="51" spans="1:26" ht="13.5" customHeight="1" x14ac:dyDescent="0.3">
      <c r="A51" s="15" t="s">
        <v>3</v>
      </c>
      <c r="B51" s="16" t="s">
        <v>89</v>
      </c>
      <c r="C51" s="19">
        <v>6.8999999999999999E-3</v>
      </c>
      <c r="D51" s="45"/>
      <c r="E51" s="8"/>
      <c r="F51" s="14"/>
      <c r="H51" s="17"/>
      <c r="K51" s="6"/>
      <c r="L51" s="6"/>
      <c r="M51" s="6"/>
      <c r="O51" s="7"/>
      <c r="P51" s="7"/>
      <c r="Q51" s="7"/>
    </row>
    <row r="52" spans="1:26" ht="13.5" customHeight="1" x14ac:dyDescent="0.3">
      <c r="A52" s="15"/>
      <c r="B52" s="18" t="s">
        <v>149</v>
      </c>
      <c r="C52" s="70"/>
      <c r="D52" s="45"/>
      <c r="E52" s="8"/>
      <c r="F52" s="14"/>
      <c r="K52" s="6"/>
      <c r="L52" s="6"/>
      <c r="M52" s="6"/>
      <c r="O52" s="7"/>
      <c r="P52" s="7"/>
      <c r="Q52" s="7"/>
    </row>
    <row r="53" spans="1:26" ht="13.5" customHeight="1" x14ac:dyDescent="0.3">
      <c r="A53" s="15"/>
      <c r="B53" s="20" t="s">
        <v>172</v>
      </c>
      <c r="C53" s="70"/>
      <c r="D53" s="45"/>
      <c r="E53" s="8"/>
      <c r="F53" s="14"/>
      <c r="K53" s="6"/>
      <c r="L53" s="6"/>
      <c r="M53" s="6"/>
      <c r="O53" s="7"/>
      <c r="P53" s="7"/>
      <c r="Q53" s="7"/>
    </row>
    <row r="54" spans="1:26" ht="13.5" customHeight="1" x14ac:dyDescent="0.3">
      <c r="A54" s="15"/>
      <c r="B54" s="20" t="s">
        <v>173</v>
      </c>
      <c r="C54" s="70"/>
      <c r="D54" s="45"/>
      <c r="E54" s="8"/>
      <c r="F54" s="14"/>
      <c r="K54" s="6"/>
      <c r="L54" s="6"/>
      <c r="M54" s="6"/>
      <c r="O54" s="7"/>
      <c r="P54" s="7"/>
      <c r="Q54" s="7"/>
    </row>
    <row r="55" spans="1:26" ht="13.5" customHeight="1" x14ac:dyDescent="0.3">
      <c r="A55" s="15"/>
      <c r="B55" s="20" t="s">
        <v>174</v>
      </c>
      <c r="C55" s="70"/>
      <c r="D55" s="45"/>
      <c r="E55" s="8"/>
      <c r="F55" s="14"/>
      <c r="H55" s="31"/>
      <c r="K55" s="6"/>
      <c r="L55" s="6"/>
      <c r="M55" s="6"/>
      <c r="O55" s="7"/>
      <c r="P55" s="7"/>
      <c r="Q55" s="7"/>
    </row>
    <row r="56" spans="1:26" ht="13.5" customHeight="1" x14ac:dyDescent="0.3">
      <c r="A56" s="15"/>
      <c r="B56" s="20"/>
      <c r="C56" s="19"/>
      <c r="D56" s="45"/>
      <c r="E56" s="8"/>
      <c r="F56" s="14"/>
      <c r="K56" s="6"/>
      <c r="L56" s="6"/>
      <c r="M56" s="6"/>
      <c r="O56" s="7"/>
      <c r="P56" s="7"/>
      <c r="Q56" s="7"/>
    </row>
    <row r="57" spans="1:26" ht="13.5" customHeight="1" x14ac:dyDescent="0.3">
      <c r="A57" s="15" t="s">
        <v>5</v>
      </c>
      <c r="B57" s="16" t="s">
        <v>57</v>
      </c>
      <c r="C57" s="19">
        <v>1.66E-2</v>
      </c>
      <c r="D57" s="8"/>
      <c r="E57" s="8"/>
      <c r="F57" s="14"/>
      <c r="H57" s="17"/>
      <c r="K57" s="6"/>
      <c r="L57" s="6"/>
      <c r="M57" s="6"/>
      <c r="O57" s="7"/>
      <c r="P57" s="7"/>
      <c r="Q57" s="7"/>
    </row>
    <row r="58" spans="1:26" ht="13.5" customHeight="1" x14ac:dyDescent="0.3">
      <c r="A58" s="48"/>
      <c r="B58" s="51"/>
      <c r="C58" s="25"/>
      <c r="D58" s="45"/>
      <c r="E58" s="8"/>
      <c r="F58" s="14"/>
      <c r="H58" s="34"/>
      <c r="I58" s="33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3.5" customHeight="1" x14ac:dyDescent="0.3">
      <c r="A59" s="48"/>
      <c r="B59" s="49"/>
      <c r="C59" s="25"/>
      <c r="D59" s="45"/>
      <c r="E59" s="8"/>
      <c r="F59" s="14"/>
      <c r="K59" s="6"/>
      <c r="L59" s="6"/>
      <c r="M59" s="6"/>
      <c r="O59" s="7"/>
      <c r="P59" s="7"/>
      <c r="Q59" s="7"/>
    </row>
    <row r="60" spans="1:26" ht="13.5" customHeight="1" x14ac:dyDescent="0.3">
      <c r="A60" s="15" t="s">
        <v>7</v>
      </c>
      <c r="B60" s="16" t="s">
        <v>56</v>
      </c>
      <c r="C60" s="19">
        <v>1.6999999999999999E-3</v>
      </c>
      <c r="D60" s="32"/>
      <c r="E60" s="8"/>
      <c r="F60" s="14"/>
      <c r="H60" s="17"/>
      <c r="K60" s="6"/>
      <c r="L60" s="6"/>
      <c r="M60" s="6"/>
      <c r="O60" s="7"/>
      <c r="P60" s="7"/>
      <c r="Q60" s="7"/>
    </row>
    <row r="61" spans="1:26" ht="13.5" customHeight="1" x14ac:dyDescent="0.3">
      <c r="A61" s="15"/>
      <c r="B61" s="18" t="s">
        <v>168</v>
      </c>
      <c r="C61" s="18"/>
      <c r="D61" s="8"/>
      <c r="E61" s="8"/>
      <c r="F61" s="14"/>
      <c r="H61" s="34"/>
      <c r="I61" s="27"/>
      <c r="K61" s="6"/>
      <c r="L61" s="6"/>
      <c r="M61" s="6"/>
      <c r="O61" s="7"/>
      <c r="P61" s="7"/>
      <c r="Q61" s="7"/>
    </row>
    <row r="62" spans="1:26" ht="13.5" customHeight="1" x14ac:dyDescent="0.3">
      <c r="A62" s="15"/>
      <c r="B62" s="18" t="s">
        <v>175</v>
      </c>
      <c r="C62" s="18"/>
      <c r="D62" s="8"/>
      <c r="E62" s="8"/>
      <c r="F62" s="14"/>
      <c r="K62" s="6"/>
      <c r="L62" s="6"/>
      <c r="M62" s="6"/>
      <c r="O62" s="7"/>
      <c r="P62" s="7"/>
      <c r="Q62" s="7"/>
    </row>
    <row r="63" spans="1:26" ht="13.5" customHeight="1" x14ac:dyDescent="0.3">
      <c r="A63" s="15"/>
      <c r="B63" s="18" t="s">
        <v>176</v>
      </c>
      <c r="C63" s="18"/>
      <c r="D63" s="8"/>
      <c r="E63" s="8"/>
      <c r="F63" s="14"/>
      <c r="K63" s="6"/>
      <c r="L63" s="6"/>
      <c r="M63" s="6"/>
      <c r="O63" s="7"/>
      <c r="P63" s="7"/>
      <c r="Q63" s="7"/>
    </row>
    <row r="64" spans="1:26" ht="13.5" customHeight="1" x14ac:dyDescent="0.3">
      <c r="A64" s="15"/>
      <c r="B64" s="20" t="s">
        <v>177</v>
      </c>
      <c r="C64" s="20"/>
      <c r="D64" s="8"/>
      <c r="E64" s="8"/>
      <c r="F64" s="14"/>
      <c r="K64" s="6"/>
      <c r="L64" s="6"/>
      <c r="M64" s="6"/>
      <c r="O64" s="7"/>
      <c r="P64" s="7"/>
      <c r="Q64" s="7"/>
    </row>
    <row r="65" spans="1:26" ht="13.5" customHeight="1" x14ac:dyDescent="0.3">
      <c r="A65" s="15"/>
      <c r="B65" s="18" t="s">
        <v>149</v>
      </c>
      <c r="C65" s="18"/>
      <c r="D65" s="8"/>
      <c r="E65" s="8"/>
      <c r="F65" s="14"/>
      <c r="K65" s="6"/>
      <c r="L65" s="6"/>
      <c r="M65" s="6"/>
      <c r="O65" s="7"/>
      <c r="P65" s="7"/>
      <c r="Q65" s="7"/>
    </row>
    <row r="66" spans="1:26" ht="13.5" customHeight="1" x14ac:dyDescent="0.3">
      <c r="A66" s="15"/>
      <c r="B66" s="18" t="s">
        <v>178</v>
      </c>
      <c r="C66" s="18"/>
      <c r="D66" s="8"/>
      <c r="E66" s="8"/>
      <c r="F66" s="14"/>
      <c r="H66" s="7"/>
      <c r="I66" s="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3.5" customHeight="1" x14ac:dyDescent="0.3">
      <c r="A67" s="15"/>
      <c r="B67" s="20" t="s">
        <v>179</v>
      </c>
      <c r="C67" s="20"/>
      <c r="D67" s="8"/>
      <c r="E67" s="8"/>
      <c r="F67" s="14"/>
      <c r="K67" s="6"/>
      <c r="L67" s="6"/>
      <c r="M67" s="6"/>
      <c r="O67" s="7"/>
      <c r="P67" s="7"/>
      <c r="Q67" s="7"/>
    </row>
    <row r="68" spans="1:26" ht="13.5" customHeight="1" x14ac:dyDescent="0.3">
      <c r="A68" s="15"/>
      <c r="B68" s="20" t="s">
        <v>180</v>
      </c>
      <c r="C68" s="20"/>
      <c r="D68" s="8"/>
      <c r="E68" s="8"/>
      <c r="F68" s="14"/>
      <c r="K68" s="6"/>
      <c r="L68" s="6"/>
      <c r="M68" s="6"/>
      <c r="O68" s="7"/>
      <c r="P68" s="7"/>
      <c r="Q68" s="7"/>
    </row>
    <row r="69" spans="1:26" ht="13.5" customHeight="1" x14ac:dyDescent="0.3">
      <c r="A69" s="15"/>
      <c r="B69" s="20" t="s">
        <v>181</v>
      </c>
      <c r="C69" s="20"/>
      <c r="D69" s="8"/>
      <c r="E69" s="8"/>
      <c r="F69" s="14"/>
      <c r="K69" s="6"/>
      <c r="L69" s="6"/>
      <c r="M69" s="6"/>
      <c r="O69" s="7"/>
      <c r="P69" s="7"/>
      <c r="Q69" s="7"/>
    </row>
    <row r="70" spans="1:26" ht="13.5" customHeight="1" x14ac:dyDescent="0.3">
      <c r="A70" s="15"/>
      <c r="B70" s="20" t="s">
        <v>182</v>
      </c>
      <c r="C70" s="20"/>
      <c r="D70" s="8"/>
      <c r="E70" s="8"/>
      <c r="F70" s="14"/>
      <c r="K70" s="6"/>
      <c r="L70" s="6"/>
      <c r="M70" s="6"/>
      <c r="O70" s="7"/>
      <c r="P70" s="7"/>
      <c r="Q70" s="7"/>
    </row>
    <row r="71" spans="1:26" ht="13.5" customHeight="1" x14ac:dyDescent="0.3">
      <c r="A71" s="15"/>
      <c r="B71" s="20" t="s">
        <v>183</v>
      </c>
      <c r="C71" s="20"/>
      <c r="D71" s="8"/>
      <c r="E71" s="8"/>
      <c r="F71" s="14"/>
      <c r="K71" s="6"/>
      <c r="L71" s="6"/>
      <c r="M71" s="6"/>
      <c r="O71" s="7"/>
      <c r="P71" s="7"/>
      <c r="Q71" s="7"/>
    </row>
    <row r="72" spans="1:26" ht="13.5" customHeight="1" x14ac:dyDescent="0.3">
      <c r="A72" s="15"/>
      <c r="B72" s="20"/>
      <c r="C72" s="19"/>
      <c r="D72" s="8"/>
      <c r="E72" s="8"/>
      <c r="F72" s="14"/>
      <c r="K72" s="6"/>
      <c r="L72" s="6"/>
      <c r="M72" s="6"/>
      <c r="O72" s="7"/>
      <c r="P72" s="7"/>
      <c r="Q72" s="7"/>
    </row>
    <row r="73" spans="1:26" ht="13.5" customHeight="1" x14ac:dyDescent="0.3">
      <c r="A73" s="15" t="s">
        <v>9</v>
      </c>
      <c r="B73" s="16" t="s">
        <v>184</v>
      </c>
      <c r="C73" s="19">
        <v>2.9999999999999997E-4</v>
      </c>
      <c r="D73" s="32"/>
      <c r="E73" s="45"/>
      <c r="F73" s="46"/>
      <c r="H73" s="17"/>
      <c r="K73" s="6"/>
      <c r="L73" s="6"/>
      <c r="M73" s="6"/>
      <c r="O73" s="7"/>
      <c r="P73" s="7"/>
      <c r="Q73" s="7"/>
    </row>
    <row r="74" spans="1:26" ht="13.5" customHeight="1" x14ac:dyDescent="0.3">
      <c r="A74" s="13"/>
      <c r="B74" s="8"/>
      <c r="C74" s="8"/>
      <c r="D74" s="8"/>
      <c r="E74" s="8"/>
      <c r="F74" s="14"/>
      <c r="K74" s="6"/>
      <c r="L74" s="6"/>
      <c r="M74" s="6"/>
      <c r="O74" s="7"/>
      <c r="P74" s="7"/>
      <c r="Q74" s="7"/>
    </row>
    <row r="75" spans="1:26" ht="13.5" customHeight="1" x14ac:dyDescent="0.3">
      <c r="A75" s="15" t="s">
        <v>40</v>
      </c>
      <c r="B75" s="16" t="s">
        <v>185</v>
      </c>
      <c r="C75" s="19">
        <v>3.7000000000000002E-3</v>
      </c>
      <c r="D75" s="8"/>
      <c r="E75" s="8"/>
      <c r="F75" s="14"/>
      <c r="H75" s="17"/>
      <c r="K75" s="6"/>
      <c r="L75" s="6"/>
      <c r="M75" s="6"/>
      <c r="O75" s="7"/>
      <c r="P75" s="7"/>
      <c r="Q75" s="7"/>
    </row>
    <row r="76" spans="1:26" ht="13.5" customHeight="1" x14ac:dyDescent="0.3">
      <c r="A76" s="15"/>
      <c r="B76" s="18" t="s">
        <v>168</v>
      </c>
      <c r="C76" s="19"/>
      <c r="D76" s="8"/>
      <c r="E76" s="8"/>
      <c r="F76" s="14"/>
      <c r="K76" s="6"/>
      <c r="L76" s="6"/>
      <c r="M76" s="6"/>
      <c r="O76" s="7"/>
      <c r="P76" s="7"/>
      <c r="Q76" s="7"/>
    </row>
    <row r="77" spans="1:26" ht="13.5" customHeight="1" x14ac:dyDescent="0.3">
      <c r="A77" s="15"/>
      <c r="B77" s="18" t="s">
        <v>186</v>
      </c>
      <c r="C77" s="19"/>
      <c r="D77" s="8"/>
      <c r="E77" s="8"/>
      <c r="F77" s="14"/>
      <c r="K77" s="6"/>
      <c r="L77" s="6"/>
      <c r="M77" s="6"/>
      <c r="O77" s="7"/>
      <c r="P77" s="7"/>
      <c r="Q77" s="7"/>
    </row>
    <row r="78" spans="1:26" x14ac:dyDescent="0.3">
      <c r="A78" s="15"/>
      <c r="B78" s="18" t="s">
        <v>187</v>
      </c>
      <c r="C78" s="19"/>
      <c r="D78" s="8"/>
      <c r="E78" s="8"/>
      <c r="F78" s="14"/>
      <c r="H78" s="34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3.5" customHeight="1" x14ac:dyDescent="0.3">
      <c r="A79" s="15"/>
      <c r="B79" s="18" t="s">
        <v>188</v>
      </c>
      <c r="C79" s="19"/>
      <c r="D79" s="8"/>
      <c r="E79" s="8"/>
      <c r="F79" s="14"/>
      <c r="K79" s="6"/>
      <c r="L79" s="6"/>
      <c r="M79" s="6"/>
      <c r="O79" s="7"/>
      <c r="P79" s="7"/>
      <c r="Q79" s="7"/>
    </row>
    <row r="80" spans="1:26" ht="13.5" customHeight="1" x14ac:dyDescent="0.3">
      <c r="A80" s="15"/>
      <c r="B80" s="18" t="s">
        <v>149</v>
      </c>
      <c r="C80" s="19"/>
      <c r="D80" s="8"/>
      <c r="E80" s="8"/>
      <c r="F80" s="14"/>
      <c r="K80" s="6"/>
      <c r="L80" s="6"/>
      <c r="M80" s="6"/>
      <c r="O80" s="7"/>
      <c r="P80" s="7"/>
      <c r="Q80" s="7"/>
    </row>
    <row r="81" spans="1:17" ht="13.5" customHeight="1" x14ac:dyDescent="0.3">
      <c r="A81" s="15"/>
      <c r="B81" s="20" t="s">
        <v>189</v>
      </c>
      <c r="C81" s="19"/>
      <c r="D81" s="8"/>
      <c r="E81" s="8"/>
      <c r="F81" s="14"/>
      <c r="K81" s="6"/>
      <c r="L81" s="6"/>
      <c r="M81" s="6"/>
      <c r="O81" s="7"/>
      <c r="P81" s="7"/>
      <c r="Q81" s="7"/>
    </row>
    <row r="82" spans="1:17" ht="13.5" customHeight="1" x14ac:dyDescent="0.3">
      <c r="A82" s="13"/>
      <c r="B82" s="20" t="s">
        <v>190</v>
      </c>
      <c r="C82" s="8"/>
      <c r="D82" s="8"/>
      <c r="E82" s="8"/>
      <c r="F82" s="14"/>
      <c r="K82" s="6"/>
      <c r="L82" s="6"/>
      <c r="M82" s="6"/>
      <c r="O82" s="7"/>
      <c r="P82" s="7"/>
      <c r="Q82" s="7"/>
    </row>
    <row r="83" spans="1:17" ht="13.5" customHeight="1" x14ac:dyDescent="0.3">
      <c r="A83" s="13"/>
      <c r="B83" s="20" t="s">
        <v>191</v>
      </c>
      <c r="C83" s="8"/>
      <c r="D83" s="8"/>
      <c r="E83" s="8"/>
      <c r="F83" s="14"/>
      <c r="K83" s="6"/>
      <c r="L83" s="6"/>
      <c r="M83" s="6"/>
      <c r="O83" s="7"/>
      <c r="P83" s="7"/>
      <c r="Q83" s="7"/>
    </row>
    <row r="84" spans="1:17" x14ac:dyDescent="0.3">
      <c r="A84" s="13"/>
      <c r="B84" s="8"/>
      <c r="C84" s="8"/>
      <c r="D84" s="8"/>
      <c r="E84" s="8"/>
      <c r="F84" s="14"/>
    </row>
    <row r="85" spans="1:17" ht="13.5" thickBot="1" x14ac:dyDescent="0.35">
      <c r="A85" s="21" t="s">
        <v>42</v>
      </c>
      <c r="B85" s="28" t="s">
        <v>32</v>
      </c>
      <c r="C85" s="22"/>
      <c r="D85" s="23"/>
      <c r="E85" s="23"/>
      <c r="F85" s="24"/>
    </row>
    <row r="87" spans="1:17" x14ac:dyDescent="0.3">
      <c r="C87" s="31"/>
    </row>
  </sheetData>
  <mergeCells count="5">
    <mergeCell ref="B45:C45"/>
    <mergeCell ref="A1:F1"/>
    <mergeCell ref="D15:D22"/>
    <mergeCell ref="B38:F38"/>
    <mergeCell ref="B44:F4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2078-8B81-4B7E-8F3A-E663CFB13C56}">
  <dimension ref="B1:O32"/>
  <sheetViews>
    <sheetView topLeftCell="D1" zoomScale="80" zoomScaleNormal="80" workbookViewId="0">
      <selection activeCell="K26" sqref="K26"/>
    </sheetView>
  </sheetViews>
  <sheetFormatPr defaultRowHeight="14.5" x14ac:dyDescent="0.35"/>
  <cols>
    <col min="1" max="1" width="3.81640625" customWidth="1"/>
    <col min="2" max="2" width="20.453125" customWidth="1"/>
    <col min="3" max="3" width="17.453125" customWidth="1"/>
    <col min="4" max="4" width="4.1796875" customWidth="1"/>
    <col min="5" max="5" width="34.81640625" customWidth="1"/>
    <col min="6" max="6" width="28.7265625" customWidth="1"/>
    <col min="7" max="7" width="5.26953125" customWidth="1"/>
    <col min="8" max="8" width="7.81640625" customWidth="1"/>
    <col min="9" max="9" width="38.81640625" customWidth="1"/>
    <col min="11" max="11" width="9.1796875" bestFit="1" customWidth="1"/>
    <col min="12" max="12" width="13.90625" bestFit="1" customWidth="1"/>
    <col min="13" max="13" width="14.08984375" customWidth="1"/>
    <col min="14" max="14" width="11.7265625" customWidth="1"/>
    <col min="15" max="15" width="14.54296875" customWidth="1"/>
    <col min="251" max="251" width="23.7265625" customWidth="1"/>
    <col min="252" max="256" width="0" hidden="1" customWidth="1"/>
    <col min="257" max="257" width="14.7265625" customWidth="1"/>
    <col min="259" max="260" width="0" hidden="1" customWidth="1"/>
    <col min="507" max="507" width="23.7265625" customWidth="1"/>
    <col min="508" max="512" width="0" hidden="1" customWidth="1"/>
    <col min="513" max="513" width="14.7265625" customWidth="1"/>
    <col min="515" max="516" width="0" hidden="1" customWidth="1"/>
    <col min="763" max="763" width="23.7265625" customWidth="1"/>
    <col min="764" max="768" width="0" hidden="1" customWidth="1"/>
    <col min="769" max="769" width="14.7265625" customWidth="1"/>
    <col min="771" max="772" width="0" hidden="1" customWidth="1"/>
    <col min="1019" max="1019" width="23.7265625" customWidth="1"/>
    <col min="1020" max="1024" width="0" hidden="1" customWidth="1"/>
    <col min="1025" max="1025" width="14.7265625" customWidth="1"/>
    <col min="1027" max="1028" width="0" hidden="1" customWidth="1"/>
    <col min="1275" max="1275" width="23.7265625" customWidth="1"/>
    <col min="1276" max="1280" width="0" hidden="1" customWidth="1"/>
    <col min="1281" max="1281" width="14.7265625" customWidth="1"/>
    <col min="1283" max="1284" width="0" hidden="1" customWidth="1"/>
    <col min="1531" max="1531" width="23.7265625" customWidth="1"/>
    <col min="1532" max="1536" width="0" hidden="1" customWidth="1"/>
    <col min="1537" max="1537" width="14.7265625" customWidth="1"/>
    <col min="1539" max="1540" width="0" hidden="1" customWidth="1"/>
    <col min="1787" max="1787" width="23.7265625" customWidth="1"/>
    <col min="1788" max="1792" width="0" hidden="1" customWidth="1"/>
    <col min="1793" max="1793" width="14.7265625" customWidth="1"/>
    <col min="1795" max="1796" width="0" hidden="1" customWidth="1"/>
    <col min="2043" max="2043" width="23.7265625" customWidth="1"/>
    <col min="2044" max="2048" width="0" hidden="1" customWidth="1"/>
    <col min="2049" max="2049" width="14.7265625" customWidth="1"/>
    <col min="2051" max="2052" width="0" hidden="1" customWidth="1"/>
    <col min="2299" max="2299" width="23.7265625" customWidth="1"/>
    <col min="2300" max="2304" width="0" hidden="1" customWidth="1"/>
    <col min="2305" max="2305" width="14.7265625" customWidth="1"/>
    <col min="2307" max="2308" width="0" hidden="1" customWidth="1"/>
    <col min="2555" max="2555" width="23.7265625" customWidth="1"/>
    <col min="2556" max="2560" width="0" hidden="1" customWidth="1"/>
    <col min="2561" max="2561" width="14.7265625" customWidth="1"/>
    <col min="2563" max="2564" width="0" hidden="1" customWidth="1"/>
    <col min="2811" max="2811" width="23.7265625" customWidth="1"/>
    <col min="2812" max="2816" width="0" hidden="1" customWidth="1"/>
    <col min="2817" max="2817" width="14.7265625" customWidth="1"/>
    <col min="2819" max="2820" width="0" hidden="1" customWidth="1"/>
    <col min="3067" max="3067" width="23.7265625" customWidth="1"/>
    <col min="3068" max="3072" width="0" hidden="1" customWidth="1"/>
    <col min="3073" max="3073" width="14.7265625" customWidth="1"/>
    <col min="3075" max="3076" width="0" hidden="1" customWidth="1"/>
    <col min="3323" max="3323" width="23.7265625" customWidth="1"/>
    <col min="3324" max="3328" width="0" hidden="1" customWidth="1"/>
    <col min="3329" max="3329" width="14.7265625" customWidth="1"/>
    <col min="3331" max="3332" width="0" hidden="1" customWidth="1"/>
    <col min="3579" max="3579" width="23.7265625" customWidth="1"/>
    <col min="3580" max="3584" width="0" hidden="1" customWidth="1"/>
    <col min="3585" max="3585" width="14.7265625" customWidth="1"/>
    <col min="3587" max="3588" width="0" hidden="1" customWidth="1"/>
    <col min="3835" max="3835" width="23.7265625" customWidth="1"/>
    <col min="3836" max="3840" width="0" hidden="1" customWidth="1"/>
    <col min="3841" max="3841" width="14.7265625" customWidth="1"/>
    <col min="3843" max="3844" width="0" hidden="1" customWidth="1"/>
    <col min="4091" max="4091" width="23.7265625" customWidth="1"/>
    <col min="4092" max="4096" width="0" hidden="1" customWidth="1"/>
    <col min="4097" max="4097" width="14.7265625" customWidth="1"/>
    <col min="4099" max="4100" width="0" hidden="1" customWidth="1"/>
    <col min="4347" max="4347" width="23.7265625" customWidth="1"/>
    <col min="4348" max="4352" width="0" hidden="1" customWidth="1"/>
    <col min="4353" max="4353" width="14.7265625" customWidth="1"/>
    <col min="4355" max="4356" width="0" hidden="1" customWidth="1"/>
    <col min="4603" max="4603" width="23.7265625" customWidth="1"/>
    <col min="4604" max="4608" width="0" hidden="1" customWidth="1"/>
    <col min="4609" max="4609" width="14.7265625" customWidth="1"/>
    <col min="4611" max="4612" width="0" hidden="1" customWidth="1"/>
    <col min="4859" max="4859" width="23.7265625" customWidth="1"/>
    <col min="4860" max="4864" width="0" hidden="1" customWidth="1"/>
    <col min="4865" max="4865" width="14.7265625" customWidth="1"/>
    <col min="4867" max="4868" width="0" hidden="1" customWidth="1"/>
    <col min="5115" max="5115" width="23.7265625" customWidth="1"/>
    <col min="5116" max="5120" width="0" hidden="1" customWidth="1"/>
    <col min="5121" max="5121" width="14.7265625" customWidth="1"/>
    <col min="5123" max="5124" width="0" hidden="1" customWidth="1"/>
    <col min="5371" max="5371" width="23.7265625" customWidth="1"/>
    <col min="5372" max="5376" width="0" hidden="1" customWidth="1"/>
    <col min="5377" max="5377" width="14.7265625" customWidth="1"/>
    <col min="5379" max="5380" width="0" hidden="1" customWidth="1"/>
    <col min="5627" max="5627" width="23.7265625" customWidth="1"/>
    <col min="5628" max="5632" width="0" hidden="1" customWidth="1"/>
    <col min="5633" max="5633" width="14.7265625" customWidth="1"/>
    <col min="5635" max="5636" width="0" hidden="1" customWidth="1"/>
    <col min="5883" max="5883" width="23.7265625" customWidth="1"/>
    <col min="5884" max="5888" width="0" hidden="1" customWidth="1"/>
    <col min="5889" max="5889" width="14.7265625" customWidth="1"/>
    <col min="5891" max="5892" width="0" hidden="1" customWidth="1"/>
    <col min="6139" max="6139" width="23.7265625" customWidth="1"/>
    <col min="6140" max="6144" width="0" hidden="1" customWidth="1"/>
    <col min="6145" max="6145" width="14.7265625" customWidth="1"/>
    <col min="6147" max="6148" width="0" hidden="1" customWidth="1"/>
    <col min="6395" max="6395" width="23.7265625" customWidth="1"/>
    <col min="6396" max="6400" width="0" hidden="1" customWidth="1"/>
    <col min="6401" max="6401" width="14.7265625" customWidth="1"/>
    <col min="6403" max="6404" width="0" hidden="1" customWidth="1"/>
    <col min="6651" max="6651" width="23.7265625" customWidth="1"/>
    <col min="6652" max="6656" width="0" hidden="1" customWidth="1"/>
    <col min="6657" max="6657" width="14.7265625" customWidth="1"/>
    <col min="6659" max="6660" width="0" hidden="1" customWidth="1"/>
    <col min="6907" max="6907" width="23.7265625" customWidth="1"/>
    <col min="6908" max="6912" width="0" hidden="1" customWidth="1"/>
    <col min="6913" max="6913" width="14.7265625" customWidth="1"/>
    <col min="6915" max="6916" width="0" hidden="1" customWidth="1"/>
    <col min="7163" max="7163" width="23.7265625" customWidth="1"/>
    <col min="7164" max="7168" width="0" hidden="1" customWidth="1"/>
    <col min="7169" max="7169" width="14.7265625" customWidth="1"/>
    <col min="7171" max="7172" width="0" hidden="1" customWidth="1"/>
    <col min="7419" max="7419" width="23.7265625" customWidth="1"/>
    <col min="7420" max="7424" width="0" hidden="1" customWidth="1"/>
    <col min="7425" max="7425" width="14.7265625" customWidth="1"/>
    <col min="7427" max="7428" width="0" hidden="1" customWidth="1"/>
    <col min="7675" max="7675" width="23.7265625" customWidth="1"/>
    <col min="7676" max="7680" width="0" hidden="1" customWidth="1"/>
    <col min="7681" max="7681" width="14.7265625" customWidth="1"/>
    <col min="7683" max="7684" width="0" hidden="1" customWidth="1"/>
    <col min="7931" max="7931" width="23.7265625" customWidth="1"/>
    <col min="7932" max="7936" width="0" hidden="1" customWidth="1"/>
    <col min="7937" max="7937" width="14.7265625" customWidth="1"/>
    <col min="7939" max="7940" width="0" hidden="1" customWidth="1"/>
    <col min="8187" max="8187" width="23.7265625" customWidth="1"/>
    <col min="8188" max="8192" width="0" hidden="1" customWidth="1"/>
    <col min="8193" max="8193" width="14.7265625" customWidth="1"/>
    <col min="8195" max="8196" width="0" hidden="1" customWidth="1"/>
    <col min="8443" max="8443" width="23.7265625" customWidth="1"/>
    <col min="8444" max="8448" width="0" hidden="1" customWidth="1"/>
    <col min="8449" max="8449" width="14.7265625" customWidth="1"/>
    <col min="8451" max="8452" width="0" hidden="1" customWidth="1"/>
    <col min="8699" max="8699" width="23.7265625" customWidth="1"/>
    <col min="8700" max="8704" width="0" hidden="1" customWidth="1"/>
    <col min="8705" max="8705" width="14.7265625" customWidth="1"/>
    <col min="8707" max="8708" width="0" hidden="1" customWidth="1"/>
    <col min="8955" max="8955" width="23.7265625" customWidth="1"/>
    <col min="8956" max="8960" width="0" hidden="1" customWidth="1"/>
    <col min="8961" max="8961" width="14.7265625" customWidth="1"/>
    <col min="8963" max="8964" width="0" hidden="1" customWidth="1"/>
    <col min="9211" max="9211" width="23.7265625" customWidth="1"/>
    <col min="9212" max="9216" width="0" hidden="1" customWidth="1"/>
    <col min="9217" max="9217" width="14.7265625" customWidth="1"/>
    <col min="9219" max="9220" width="0" hidden="1" customWidth="1"/>
    <col min="9467" max="9467" width="23.7265625" customWidth="1"/>
    <col min="9468" max="9472" width="0" hidden="1" customWidth="1"/>
    <col min="9473" max="9473" width="14.7265625" customWidth="1"/>
    <col min="9475" max="9476" width="0" hidden="1" customWidth="1"/>
    <col min="9723" max="9723" width="23.7265625" customWidth="1"/>
    <col min="9724" max="9728" width="0" hidden="1" customWidth="1"/>
    <col min="9729" max="9729" width="14.7265625" customWidth="1"/>
    <col min="9731" max="9732" width="0" hidden="1" customWidth="1"/>
    <col min="9979" max="9979" width="23.7265625" customWidth="1"/>
    <col min="9980" max="9984" width="0" hidden="1" customWidth="1"/>
    <col min="9985" max="9985" width="14.7265625" customWidth="1"/>
    <col min="9987" max="9988" width="0" hidden="1" customWidth="1"/>
    <col min="10235" max="10235" width="23.7265625" customWidth="1"/>
    <col min="10236" max="10240" width="0" hidden="1" customWidth="1"/>
    <col min="10241" max="10241" width="14.7265625" customWidth="1"/>
    <col min="10243" max="10244" width="0" hidden="1" customWidth="1"/>
    <col min="10491" max="10491" width="23.7265625" customWidth="1"/>
    <col min="10492" max="10496" width="0" hidden="1" customWidth="1"/>
    <col min="10497" max="10497" width="14.7265625" customWidth="1"/>
    <col min="10499" max="10500" width="0" hidden="1" customWidth="1"/>
    <col min="10747" max="10747" width="23.7265625" customWidth="1"/>
    <col min="10748" max="10752" width="0" hidden="1" customWidth="1"/>
    <col min="10753" max="10753" width="14.7265625" customWidth="1"/>
    <col min="10755" max="10756" width="0" hidden="1" customWidth="1"/>
    <col min="11003" max="11003" width="23.7265625" customWidth="1"/>
    <col min="11004" max="11008" width="0" hidden="1" customWidth="1"/>
    <col min="11009" max="11009" width="14.7265625" customWidth="1"/>
    <col min="11011" max="11012" width="0" hidden="1" customWidth="1"/>
    <col min="11259" max="11259" width="23.7265625" customWidth="1"/>
    <col min="11260" max="11264" width="0" hidden="1" customWidth="1"/>
    <col min="11265" max="11265" width="14.7265625" customWidth="1"/>
    <col min="11267" max="11268" width="0" hidden="1" customWidth="1"/>
    <col min="11515" max="11515" width="23.7265625" customWidth="1"/>
    <col min="11516" max="11520" width="0" hidden="1" customWidth="1"/>
    <col min="11521" max="11521" width="14.7265625" customWidth="1"/>
    <col min="11523" max="11524" width="0" hidden="1" customWidth="1"/>
    <col min="11771" max="11771" width="23.7265625" customWidth="1"/>
    <col min="11772" max="11776" width="0" hidden="1" customWidth="1"/>
    <col min="11777" max="11777" width="14.7265625" customWidth="1"/>
    <col min="11779" max="11780" width="0" hidden="1" customWidth="1"/>
    <col min="12027" max="12027" width="23.7265625" customWidth="1"/>
    <col min="12028" max="12032" width="0" hidden="1" customWidth="1"/>
    <col min="12033" max="12033" width="14.7265625" customWidth="1"/>
    <col min="12035" max="12036" width="0" hidden="1" customWidth="1"/>
    <col min="12283" max="12283" width="23.7265625" customWidth="1"/>
    <col min="12284" max="12288" width="0" hidden="1" customWidth="1"/>
    <col min="12289" max="12289" width="14.7265625" customWidth="1"/>
    <col min="12291" max="12292" width="0" hidden="1" customWidth="1"/>
    <col min="12539" max="12539" width="23.7265625" customWidth="1"/>
    <col min="12540" max="12544" width="0" hidden="1" customWidth="1"/>
    <col min="12545" max="12545" width="14.7265625" customWidth="1"/>
    <col min="12547" max="12548" width="0" hidden="1" customWidth="1"/>
    <col min="12795" max="12795" width="23.7265625" customWidth="1"/>
    <col min="12796" max="12800" width="0" hidden="1" customWidth="1"/>
    <col min="12801" max="12801" width="14.7265625" customWidth="1"/>
    <col min="12803" max="12804" width="0" hidden="1" customWidth="1"/>
    <col min="13051" max="13051" width="23.7265625" customWidth="1"/>
    <col min="13052" max="13056" width="0" hidden="1" customWidth="1"/>
    <col min="13057" max="13057" width="14.7265625" customWidth="1"/>
    <col min="13059" max="13060" width="0" hidden="1" customWidth="1"/>
    <col min="13307" max="13307" width="23.7265625" customWidth="1"/>
    <col min="13308" max="13312" width="0" hidden="1" customWidth="1"/>
    <col min="13313" max="13313" width="14.7265625" customWidth="1"/>
    <col min="13315" max="13316" width="0" hidden="1" customWidth="1"/>
    <col min="13563" max="13563" width="23.7265625" customWidth="1"/>
    <col min="13564" max="13568" width="0" hidden="1" customWidth="1"/>
    <col min="13569" max="13569" width="14.7265625" customWidth="1"/>
    <col min="13571" max="13572" width="0" hidden="1" customWidth="1"/>
    <col min="13819" max="13819" width="23.7265625" customWidth="1"/>
    <col min="13820" max="13824" width="0" hidden="1" customWidth="1"/>
    <col min="13825" max="13825" width="14.7265625" customWidth="1"/>
    <col min="13827" max="13828" width="0" hidden="1" customWidth="1"/>
    <col min="14075" max="14075" width="23.7265625" customWidth="1"/>
    <col min="14076" max="14080" width="0" hidden="1" customWidth="1"/>
    <col min="14081" max="14081" width="14.7265625" customWidth="1"/>
    <col min="14083" max="14084" width="0" hidden="1" customWidth="1"/>
    <col min="14331" max="14331" width="23.7265625" customWidth="1"/>
    <col min="14332" max="14336" width="0" hidden="1" customWidth="1"/>
    <col min="14337" max="14337" width="14.7265625" customWidth="1"/>
    <col min="14339" max="14340" width="0" hidden="1" customWidth="1"/>
    <col min="14587" max="14587" width="23.7265625" customWidth="1"/>
    <col min="14588" max="14592" width="0" hidden="1" customWidth="1"/>
    <col min="14593" max="14593" width="14.7265625" customWidth="1"/>
    <col min="14595" max="14596" width="0" hidden="1" customWidth="1"/>
    <col min="14843" max="14843" width="23.7265625" customWidth="1"/>
    <col min="14844" max="14848" width="0" hidden="1" customWidth="1"/>
    <col min="14849" max="14849" width="14.7265625" customWidth="1"/>
    <col min="14851" max="14852" width="0" hidden="1" customWidth="1"/>
    <col min="15099" max="15099" width="23.7265625" customWidth="1"/>
    <col min="15100" max="15104" width="0" hidden="1" customWidth="1"/>
    <col min="15105" max="15105" width="14.7265625" customWidth="1"/>
    <col min="15107" max="15108" width="0" hidden="1" customWidth="1"/>
    <col min="15355" max="15355" width="23.7265625" customWidth="1"/>
    <col min="15356" max="15360" width="0" hidden="1" customWidth="1"/>
    <col min="15361" max="15361" width="14.7265625" customWidth="1"/>
    <col min="15363" max="15364" width="0" hidden="1" customWidth="1"/>
    <col min="15611" max="15611" width="23.7265625" customWidth="1"/>
    <col min="15612" max="15616" width="0" hidden="1" customWidth="1"/>
    <col min="15617" max="15617" width="14.7265625" customWidth="1"/>
    <col min="15619" max="15620" width="0" hidden="1" customWidth="1"/>
    <col min="15867" max="15867" width="23.7265625" customWidth="1"/>
    <col min="15868" max="15872" width="0" hidden="1" customWidth="1"/>
    <col min="15873" max="15873" width="14.7265625" customWidth="1"/>
    <col min="15875" max="15876" width="0" hidden="1" customWidth="1"/>
    <col min="16123" max="16123" width="23.7265625" customWidth="1"/>
    <col min="16124" max="16128" width="0" hidden="1" customWidth="1"/>
    <col min="16129" max="16129" width="14.7265625" customWidth="1"/>
    <col min="16131" max="16132" width="0" hidden="1" customWidth="1"/>
  </cols>
  <sheetData>
    <row r="1" spans="2:15" ht="19.5" customHeight="1" x14ac:dyDescent="0.35">
      <c r="B1" s="279" t="s">
        <v>125</v>
      </c>
      <c r="C1" s="279"/>
      <c r="H1" s="282" t="s">
        <v>126</v>
      </c>
      <c r="I1" s="283"/>
      <c r="J1" s="283"/>
      <c r="K1" s="283"/>
      <c r="L1" s="283"/>
      <c r="M1" s="283"/>
      <c r="N1" s="283"/>
      <c r="O1" s="283"/>
    </row>
    <row r="2" spans="2:15" x14ac:dyDescent="0.35">
      <c r="B2" s="73" t="s">
        <v>127</v>
      </c>
      <c r="C2" s="74" t="s">
        <v>128</v>
      </c>
      <c r="H2" s="284" t="s">
        <v>130</v>
      </c>
      <c r="I2" s="285"/>
      <c r="J2" s="285"/>
      <c r="K2" s="285"/>
      <c r="L2" s="285"/>
      <c r="M2" s="285"/>
      <c r="N2" s="285"/>
      <c r="O2" s="286"/>
    </row>
    <row r="3" spans="2:15" ht="43.5" customHeight="1" thickBot="1" x14ac:dyDescent="0.4">
      <c r="B3" s="75"/>
      <c r="C3" s="76"/>
      <c r="H3" s="185" t="s">
        <v>132</v>
      </c>
      <c r="I3" s="185" t="s">
        <v>13</v>
      </c>
      <c r="J3" s="185" t="s">
        <v>133</v>
      </c>
      <c r="K3" s="185" t="s">
        <v>134</v>
      </c>
      <c r="L3" s="185" t="s">
        <v>219</v>
      </c>
      <c r="M3" s="185" t="s">
        <v>218</v>
      </c>
      <c r="N3" s="185"/>
      <c r="O3" s="186"/>
    </row>
    <row r="4" spans="2:15" ht="15" thickBot="1" x14ac:dyDescent="0.4">
      <c r="B4" s="75"/>
      <c r="C4" s="76"/>
      <c r="E4" s="280" t="s">
        <v>233</v>
      </c>
      <c r="F4" s="281"/>
      <c r="H4" s="187" t="s">
        <v>3</v>
      </c>
      <c r="I4" s="287" t="s">
        <v>135</v>
      </c>
      <c r="J4" s="287"/>
      <c r="K4" s="287"/>
      <c r="L4" s="287"/>
      <c r="M4" s="287"/>
      <c r="N4" s="287"/>
      <c r="O4" s="186"/>
    </row>
    <row r="5" spans="2:15" ht="15" thickBot="1" x14ac:dyDescent="0.4">
      <c r="B5" s="75" t="s">
        <v>120</v>
      </c>
      <c r="C5" s="76">
        <v>4.8</v>
      </c>
      <c r="E5" s="66" t="s">
        <v>129</v>
      </c>
      <c r="F5" s="67">
        <v>23.68</v>
      </c>
      <c r="H5" s="188">
        <v>1</v>
      </c>
      <c r="I5" s="189" t="s">
        <v>136</v>
      </c>
      <c r="J5" s="188" t="s">
        <v>137</v>
      </c>
      <c r="K5" s="190">
        <v>64.849999999999994</v>
      </c>
      <c r="L5" s="188">
        <v>4</v>
      </c>
      <c r="M5" s="191">
        <f>L5*K5</f>
        <v>259.39999999999998</v>
      </c>
      <c r="N5" s="191"/>
      <c r="O5" s="186"/>
    </row>
    <row r="6" spans="2:15" ht="15.5" thickTop="1" thickBot="1" x14ac:dyDescent="0.4">
      <c r="B6" s="75"/>
      <c r="C6" s="76"/>
      <c r="E6" s="58" t="s">
        <v>211</v>
      </c>
      <c r="F6" s="59">
        <v>11.84</v>
      </c>
      <c r="H6" s="188">
        <v>2</v>
      </c>
      <c r="I6" s="189" t="s">
        <v>138</v>
      </c>
      <c r="J6" s="188" t="s">
        <v>137</v>
      </c>
      <c r="K6" s="190">
        <v>73.900000000000006</v>
      </c>
      <c r="L6" s="188">
        <v>2</v>
      </c>
      <c r="M6" s="191">
        <f t="shared" ref="M6" si="0">L6*K6</f>
        <v>147.80000000000001</v>
      </c>
      <c r="N6" s="191"/>
      <c r="O6" s="186"/>
    </row>
    <row r="7" spans="2:15" ht="19.5" customHeight="1" thickTop="1" thickBot="1" x14ac:dyDescent="0.4">
      <c r="B7" s="75"/>
      <c r="C7" s="76"/>
      <c r="E7" s="62" t="s">
        <v>131</v>
      </c>
      <c r="F7" s="63">
        <v>19.420000000000002</v>
      </c>
      <c r="H7" s="188">
        <v>3</v>
      </c>
      <c r="I7" s="189" t="s">
        <v>139</v>
      </c>
      <c r="J7" s="188" t="s">
        <v>137</v>
      </c>
      <c r="K7" s="190">
        <v>45.22</v>
      </c>
      <c r="L7" s="188">
        <v>2</v>
      </c>
      <c r="M7" s="191">
        <f>L7*K7</f>
        <v>90.44</v>
      </c>
      <c r="N7" s="191"/>
      <c r="O7" s="186"/>
    </row>
    <row r="8" spans="2:15" ht="19.5" customHeight="1" thickTop="1" x14ac:dyDescent="0.35">
      <c r="B8" s="75"/>
      <c r="C8" s="76"/>
      <c r="H8" s="188">
        <v>4</v>
      </c>
      <c r="I8" s="189" t="s">
        <v>217</v>
      </c>
      <c r="J8" s="188" t="s">
        <v>137</v>
      </c>
      <c r="K8" s="190">
        <v>189.31</v>
      </c>
      <c r="L8" s="188">
        <v>1</v>
      </c>
      <c r="M8" s="191">
        <f>L8*K8</f>
        <v>189.31</v>
      </c>
      <c r="N8" s="191"/>
      <c r="O8" s="186"/>
    </row>
    <row r="9" spans="2:15" ht="19.5" customHeight="1" x14ac:dyDescent="0.35">
      <c r="B9" s="75"/>
      <c r="C9" s="208"/>
      <c r="H9" s="188">
        <v>5</v>
      </c>
      <c r="I9" s="189" t="s">
        <v>140</v>
      </c>
      <c r="J9" s="188" t="s">
        <v>137</v>
      </c>
      <c r="K9" s="190">
        <v>6.88</v>
      </c>
      <c r="L9" s="188">
        <v>1</v>
      </c>
      <c r="M9" s="191">
        <f>L9*K9</f>
        <v>6.88</v>
      </c>
      <c r="N9" s="191"/>
      <c r="O9" s="186"/>
    </row>
    <row r="10" spans="2:15" ht="19.5" customHeight="1" x14ac:dyDescent="0.35">
      <c r="E10" s="209"/>
      <c r="F10" s="210"/>
      <c r="H10" s="192"/>
      <c r="I10" s="193" t="s">
        <v>142</v>
      </c>
      <c r="J10" s="192"/>
      <c r="K10" s="192"/>
      <c r="L10" s="192"/>
      <c r="M10" s="194">
        <f>SUM(M5:M9)</f>
        <v>693.83</v>
      </c>
      <c r="N10" s="194"/>
      <c r="O10" s="186"/>
    </row>
    <row r="11" spans="2:15" ht="26" x14ac:dyDescent="0.35">
      <c r="B11" s="56"/>
      <c r="C11" s="57"/>
      <c r="E11" s="209"/>
      <c r="F11" s="211"/>
      <c r="H11" s="192"/>
      <c r="I11" s="193" t="s">
        <v>216</v>
      </c>
      <c r="J11" s="192"/>
      <c r="K11" s="192"/>
      <c r="L11" s="192"/>
      <c r="M11" s="191">
        <f>M10/12</f>
        <v>57.819166666666668</v>
      </c>
      <c r="N11" s="195"/>
      <c r="O11" s="186"/>
    </row>
    <row r="12" spans="2:15" x14ac:dyDescent="0.35">
      <c r="E12" s="209"/>
      <c r="F12" s="210"/>
      <c r="H12" s="196"/>
      <c r="I12" s="197"/>
      <c r="J12" s="197"/>
      <c r="K12" s="197"/>
      <c r="L12" s="197"/>
      <c r="M12" s="197"/>
      <c r="N12" s="198"/>
      <c r="O12" s="186"/>
    </row>
    <row r="13" spans="2:15" ht="39" x14ac:dyDescent="0.35">
      <c r="H13" s="185" t="s">
        <v>132</v>
      </c>
      <c r="I13" s="185" t="s">
        <v>13</v>
      </c>
      <c r="J13" s="185" t="s">
        <v>133</v>
      </c>
      <c r="K13" s="185" t="s">
        <v>134</v>
      </c>
      <c r="L13" s="185" t="s">
        <v>143</v>
      </c>
      <c r="M13" s="185" t="s">
        <v>144</v>
      </c>
      <c r="N13" s="185" t="s">
        <v>145</v>
      </c>
      <c r="O13" s="185" t="s">
        <v>146</v>
      </c>
    </row>
    <row r="14" spans="2:15" x14ac:dyDescent="0.35">
      <c r="B14" s="56"/>
      <c r="C14" s="57"/>
      <c r="H14" s="199" t="s">
        <v>5</v>
      </c>
      <c r="I14" s="200" t="s">
        <v>147</v>
      </c>
      <c r="J14" s="200"/>
      <c r="K14" s="200"/>
      <c r="L14" s="200"/>
      <c r="M14" s="200"/>
      <c r="N14" s="200"/>
      <c r="O14" s="200"/>
    </row>
    <row r="15" spans="2:15" x14ac:dyDescent="0.35">
      <c r="B15" s="56"/>
      <c r="C15" s="57"/>
      <c r="E15" s="64" t="s">
        <v>141</v>
      </c>
      <c r="F15" s="65">
        <v>1741.66</v>
      </c>
      <c r="H15" s="188">
        <v>1</v>
      </c>
      <c r="I15" s="189" t="s">
        <v>220</v>
      </c>
      <c r="J15" s="188" t="s">
        <v>137</v>
      </c>
      <c r="K15" s="201">
        <v>1492.97</v>
      </c>
      <c r="L15" s="201">
        <v>1</v>
      </c>
      <c r="M15" s="202">
        <f>L15*K15</f>
        <v>1492.97</v>
      </c>
      <c r="N15" s="201">
        <v>1</v>
      </c>
      <c r="O15" s="203">
        <f>ROUND(M15/N15,2)</f>
        <v>1492.97</v>
      </c>
    </row>
    <row r="16" spans="2:15" x14ac:dyDescent="0.35">
      <c r="E16" s="64"/>
      <c r="F16" s="65"/>
      <c r="H16" s="188">
        <v>2</v>
      </c>
      <c r="I16" s="189"/>
      <c r="J16" s="188"/>
      <c r="K16" s="201"/>
      <c r="L16" s="201"/>
      <c r="M16" s="201"/>
      <c r="N16" s="201"/>
      <c r="O16" s="203"/>
    </row>
    <row r="17" spans="8:15" x14ac:dyDescent="0.35">
      <c r="H17" s="201"/>
      <c r="I17" s="204" t="s">
        <v>221</v>
      </c>
      <c r="J17" s="201"/>
      <c r="K17" s="201"/>
      <c r="L17" s="201"/>
      <c r="M17" s="201"/>
      <c r="N17" s="201"/>
      <c r="O17" s="203">
        <f>SUM(O15:O16)</f>
        <v>1492.97</v>
      </c>
    </row>
    <row r="18" spans="8:15" x14ac:dyDescent="0.35">
      <c r="H18" s="201"/>
      <c r="I18" s="204" t="s">
        <v>222</v>
      </c>
      <c r="J18" s="201"/>
      <c r="K18" s="201"/>
      <c r="L18" s="201"/>
      <c r="M18" s="201"/>
      <c r="N18" s="201"/>
      <c r="O18" s="203">
        <f>(O17/12)/60</f>
        <v>2.0735694444444444</v>
      </c>
    </row>
    <row r="32" spans="8:15" ht="23.25" customHeight="1" x14ac:dyDescent="0.35"/>
  </sheetData>
  <mergeCells count="5">
    <mergeCell ref="B1:C1"/>
    <mergeCell ref="E4:F4"/>
    <mergeCell ref="H1:O1"/>
    <mergeCell ref="H2:O2"/>
    <mergeCell ref="I4:N4"/>
  </mergeCells>
  <conditionalFormatting sqref="K5:K9">
    <cfRule type="cellIs" dxfId="0" priority="4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39539-214F-4005-A2E5-15E91852303C}">
  <dimension ref="A1:M28"/>
  <sheetViews>
    <sheetView tabSelected="1" topLeftCell="A3" zoomScaleNormal="100" workbookViewId="0">
      <selection activeCell="L12" sqref="L12"/>
    </sheetView>
  </sheetViews>
  <sheetFormatPr defaultColWidth="9.1796875" defaultRowHeight="12.5" x14ac:dyDescent="0.25"/>
  <cols>
    <col min="1" max="2" width="9.1796875" style="60"/>
    <col min="3" max="3" width="5.26953125" style="60" customWidth="1"/>
    <col min="4" max="4" width="24.08984375" style="60" customWidth="1"/>
    <col min="5" max="5" width="11.08984375" style="60" customWidth="1"/>
    <col min="6" max="6" width="13.81640625" style="60" customWidth="1"/>
    <col min="7" max="7" width="13.08984375" style="60" customWidth="1"/>
    <col min="8" max="8" width="12.453125" style="60" customWidth="1"/>
    <col min="9" max="9" width="10.26953125" style="60" customWidth="1"/>
    <col min="10" max="10" width="11.08984375" style="60" customWidth="1"/>
    <col min="11" max="11" width="12.81640625" style="60" customWidth="1"/>
    <col min="12" max="12" width="14" style="60" customWidth="1"/>
    <col min="13" max="16384" width="9.1796875" style="60"/>
  </cols>
  <sheetData>
    <row r="1" spans="1:12" ht="13" thickBot="1" x14ac:dyDescent="0.3"/>
    <row r="2" spans="1:12" ht="15.75" customHeight="1" thickBot="1" x14ac:dyDescent="0.3">
      <c r="A2" s="214"/>
      <c r="B2" s="288" t="s">
        <v>250</v>
      </c>
      <c r="C2" s="224"/>
      <c r="D2" s="299" t="s">
        <v>212</v>
      </c>
      <c r="E2" s="300"/>
      <c r="F2" s="300"/>
      <c r="G2" s="300"/>
      <c r="H2" s="300"/>
      <c r="I2" s="300"/>
      <c r="J2" s="300"/>
      <c r="K2" s="300"/>
      <c r="L2" s="301"/>
    </row>
    <row r="3" spans="1:12" s="214" customFormat="1" ht="62" customHeight="1" thickBot="1" x14ac:dyDescent="0.3">
      <c r="A3" s="216"/>
      <c r="B3" s="289"/>
      <c r="C3" s="225" t="s">
        <v>241</v>
      </c>
      <c r="D3" s="225" t="s">
        <v>213</v>
      </c>
      <c r="E3" s="225" t="s">
        <v>234</v>
      </c>
      <c r="F3" s="225" t="s">
        <v>235</v>
      </c>
      <c r="G3" s="225" t="s">
        <v>240</v>
      </c>
      <c r="H3" s="225" t="s">
        <v>236</v>
      </c>
      <c r="I3" s="225" t="s">
        <v>237</v>
      </c>
      <c r="J3" s="225" t="s">
        <v>238</v>
      </c>
      <c r="K3" s="225" t="s">
        <v>239</v>
      </c>
      <c r="L3" s="225" t="s">
        <v>245</v>
      </c>
    </row>
    <row r="4" spans="1:12" ht="96" customHeight="1" thickBot="1" x14ac:dyDescent="0.3">
      <c r="A4" s="214"/>
      <c r="B4" s="289"/>
      <c r="C4" s="206">
        <v>1</v>
      </c>
      <c r="D4" s="219" t="s">
        <v>242</v>
      </c>
      <c r="E4" s="61">
        <v>3</v>
      </c>
      <c r="F4" s="61">
        <v>2</v>
      </c>
      <c r="G4" s="61">
        <f>F4*E4</f>
        <v>6</v>
      </c>
      <c r="H4" s="207">
        <f>' Aeroporto POA 12x36 (Diruno)'!D133</f>
        <v>5406.25</v>
      </c>
      <c r="I4" s="207">
        <f>H4*F4</f>
        <v>10812.5</v>
      </c>
      <c r="J4" s="207">
        <f>I4*E4</f>
        <v>32437.5</v>
      </c>
      <c r="K4" s="221">
        <f>J4*12</f>
        <v>389250</v>
      </c>
      <c r="L4" s="226">
        <f>J4*120</f>
        <v>3892500</v>
      </c>
    </row>
    <row r="5" spans="1:12" ht="14.5" customHeight="1" thickBot="1" x14ac:dyDescent="0.3">
      <c r="A5" s="214"/>
      <c r="B5" s="289"/>
      <c r="C5" s="314" t="s">
        <v>225</v>
      </c>
      <c r="D5" s="315"/>
      <c r="E5" s="315"/>
      <c r="F5" s="315"/>
      <c r="G5" s="315"/>
      <c r="H5" s="315"/>
      <c r="I5" s="316"/>
      <c r="J5" s="217">
        <f>J4</f>
        <v>32437.5</v>
      </c>
      <c r="K5" s="222">
        <f t="shared" ref="K5:K7" si="0">J5*12</f>
        <v>389250</v>
      </c>
      <c r="L5" s="227">
        <f>J5*120</f>
        <v>3892500</v>
      </c>
    </row>
    <row r="6" spans="1:12" ht="108" customHeight="1" thickBot="1" x14ac:dyDescent="0.3">
      <c r="A6" s="214"/>
      <c r="B6" s="289"/>
      <c r="C6" s="236">
        <v>2</v>
      </c>
      <c r="D6" s="237" t="s">
        <v>243</v>
      </c>
      <c r="E6" s="238">
        <v>3</v>
      </c>
      <c r="F6" s="238">
        <v>2</v>
      </c>
      <c r="G6" s="238">
        <f>F6*E6</f>
        <v>6</v>
      </c>
      <c r="H6" s="220">
        <f>'Aeroporto POA 12x36 (Noturno'!D133</f>
        <v>5817.89</v>
      </c>
      <c r="I6" s="220">
        <f>H6*F6</f>
        <v>11635.78</v>
      </c>
      <c r="J6" s="207">
        <f>I6*E6</f>
        <v>34907.340000000004</v>
      </c>
      <c r="K6" s="223">
        <f t="shared" si="0"/>
        <v>418888.08000000007</v>
      </c>
      <c r="L6" s="229">
        <f>J6*120</f>
        <v>4188880.8000000003</v>
      </c>
    </row>
    <row r="7" spans="1:12" ht="15" customHeight="1" thickBot="1" x14ac:dyDescent="0.3">
      <c r="A7" s="214"/>
      <c r="B7" s="289"/>
      <c r="C7" s="306" t="s">
        <v>226</v>
      </c>
      <c r="D7" s="307"/>
      <c r="E7" s="307"/>
      <c r="F7" s="307"/>
      <c r="G7" s="307"/>
      <c r="H7" s="307"/>
      <c r="I7" s="308"/>
      <c r="J7" s="218">
        <f>J6</f>
        <v>34907.340000000004</v>
      </c>
      <c r="K7" s="258">
        <f t="shared" si="0"/>
        <v>418888.08000000007</v>
      </c>
      <c r="L7" s="259">
        <f>J7*120</f>
        <v>4188880.8000000003</v>
      </c>
    </row>
    <row r="8" spans="1:12" ht="15" customHeight="1" thickBot="1" x14ac:dyDescent="0.35">
      <c r="A8" s="214"/>
      <c r="B8" s="290"/>
      <c r="C8" s="294" t="s">
        <v>246</v>
      </c>
      <c r="D8" s="295"/>
      <c r="E8" s="295"/>
      <c r="F8" s="295"/>
      <c r="G8" s="295"/>
      <c r="H8" s="295"/>
      <c r="I8" s="295"/>
      <c r="J8" s="260">
        <f>J7+J5</f>
        <v>67344.84</v>
      </c>
      <c r="K8" s="260">
        <f t="shared" ref="K8:L8" si="1">K7+K5</f>
        <v>808138.08000000007</v>
      </c>
      <c r="L8" s="261">
        <f t="shared" si="1"/>
        <v>8081380.8000000007</v>
      </c>
    </row>
    <row r="9" spans="1:12" ht="15" customHeight="1" thickBot="1" x14ac:dyDescent="0.3">
      <c r="A9" s="214"/>
      <c r="B9" s="239"/>
      <c r="C9" s="291"/>
      <c r="D9" s="292"/>
      <c r="E9" s="292"/>
      <c r="F9" s="292"/>
      <c r="G9" s="292"/>
      <c r="H9" s="292"/>
      <c r="I9" s="292"/>
      <c r="J9" s="292"/>
      <c r="K9" s="292"/>
      <c r="L9" s="293"/>
    </row>
    <row r="10" spans="1:12" ht="13.5" customHeight="1" thickBot="1" x14ac:dyDescent="0.3">
      <c r="A10" s="214"/>
      <c r="B10" s="239"/>
      <c r="C10" s="230"/>
      <c r="D10" s="299" t="s">
        <v>232</v>
      </c>
      <c r="E10" s="300"/>
      <c r="F10" s="300"/>
      <c r="G10" s="300"/>
      <c r="H10" s="300"/>
      <c r="I10" s="300"/>
      <c r="J10" s="300"/>
      <c r="K10" s="300"/>
      <c r="L10" s="301"/>
    </row>
    <row r="11" spans="1:12" ht="59.5" customHeight="1" thickBot="1" x14ac:dyDescent="0.3">
      <c r="A11" s="214"/>
      <c r="B11" s="288" t="s">
        <v>247</v>
      </c>
      <c r="C11" s="215" t="s">
        <v>214</v>
      </c>
      <c r="D11" s="205" t="s">
        <v>215</v>
      </c>
      <c r="E11" s="215" t="s">
        <v>234</v>
      </c>
      <c r="F11" s="215" t="s">
        <v>235</v>
      </c>
      <c r="G11" s="215" t="s">
        <v>240</v>
      </c>
      <c r="H11" s="240" t="s">
        <v>236</v>
      </c>
      <c r="I11" s="241" t="s">
        <v>237</v>
      </c>
      <c r="J11" s="215" t="s">
        <v>238</v>
      </c>
      <c r="K11" s="205" t="s">
        <v>239</v>
      </c>
      <c r="L11" s="225" t="s">
        <v>245</v>
      </c>
    </row>
    <row r="12" spans="1:12" ht="45" customHeight="1" thickBot="1" x14ac:dyDescent="0.3">
      <c r="A12" s="214"/>
      <c r="B12" s="289"/>
      <c r="C12" s="257">
        <v>3</v>
      </c>
      <c r="D12" s="213" t="s">
        <v>231</v>
      </c>
      <c r="E12" s="262">
        <v>2</v>
      </c>
      <c r="F12" s="262">
        <v>1</v>
      </c>
      <c r="G12" s="262">
        <v>2</v>
      </c>
      <c r="H12" s="242">
        <f>'Aeroporto 44h Semanais'!D133</f>
        <v>5654.46</v>
      </c>
      <c r="I12" s="242">
        <f>H12*F12</f>
        <v>5654.46</v>
      </c>
      <c r="J12" s="242">
        <f>H12*E12</f>
        <v>11308.92</v>
      </c>
      <c r="K12" s="212">
        <f t="shared" ref="K12" si="2">J12*12</f>
        <v>135707.04</v>
      </c>
      <c r="L12" s="243">
        <f>J12*120</f>
        <v>1357070.4</v>
      </c>
    </row>
    <row r="13" spans="1:12" ht="12.75" customHeight="1" thickBot="1" x14ac:dyDescent="0.3">
      <c r="A13" s="214"/>
      <c r="B13" s="317"/>
      <c r="C13" s="309" t="s">
        <v>248</v>
      </c>
      <c r="D13" s="310"/>
      <c r="E13" s="310"/>
      <c r="F13" s="310"/>
      <c r="G13" s="310"/>
      <c r="H13" s="310"/>
      <c r="I13" s="311"/>
      <c r="J13" s="263">
        <f>SUM(J12:J12)</f>
        <v>11308.92</v>
      </c>
      <c r="K13" s="264">
        <f>SUM(K12:K12)</f>
        <v>135707.04</v>
      </c>
      <c r="L13" s="265">
        <f>J13*120</f>
        <v>1357070.4</v>
      </c>
    </row>
    <row r="14" spans="1:12" ht="15" customHeight="1" thickBot="1" x14ac:dyDescent="0.3">
      <c r="A14" s="214"/>
      <c r="B14" s="239"/>
      <c r="C14" s="299"/>
      <c r="D14" s="300"/>
      <c r="E14" s="300"/>
      <c r="F14" s="300"/>
      <c r="G14" s="300"/>
      <c r="H14" s="300"/>
      <c r="I14" s="300"/>
      <c r="J14" s="300"/>
      <c r="K14" s="300"/>
      <c r="L14" s="301"/>
    </row>
    <row r="15" spans="1:12" ht="15" customHeight="1" thickBot="1" x14ac:dyDescent="0.3">
      <c r="A15" s="214"/>
      <c r="B15" s="239"/>
      <c r="C15" s="296"/>
      <c r="D15" s="297"/>
      <c r="E15" s="297"/>
      <c r="F15" s="297"/>
      <c r="G15" s="297"/>
      <c r="H15" s="297"/>
      <c r="I15" s="297"/>
      <c r="J15" s="297"/>
      <c r="K15" s="297"/>
      <c r="L15" s="298"/>
    </row>
    <row r="16" spans="1:12" ht="31.5" customHeight="1" thickBot="1" x14ac:dyDescent="0.3">
      <c r="A16" s="214"/>
      <c r="B16" s="318"/>
      <c r="C16" s="228"/>
      <c r="D16" s="266" t="s">
        <v>192</v>
      </c>
      <c r="E16" s="267">
        <v>8</v>
      </c>
      <c r="F16" s="267"/>
      <c r="G16" s="268">
        <v>14</v>
      </c>
      <c r="H16" s="312" t="s">
        <v>249</v>
      </c>
      <c r="I16" s="313"/>
      <c r="J16" s="269">
        <f>J5+J7+J13</f>
        <v>78653.759999999995</v>
      </c>
      <c r="K16" s="269">
        <f>K5+K7+K13</f>
        <v>943845.12000000011</v>
      </c>
      <c r="L16" s="270">
        <f>L5+L7+L13</f>
        <v>9438451.2000000011</v>
      </c>
    </row>
    <row r="17" spans="1:13" ht="15" customHeight="1" thickBot="1" x14ac:dyDescent="0.3">
      <c r="A17" s="214"/>
      <c r="B17" s="319"/>
      <c r="C17" s="232"/>
      <c r="D17" s="299" t="s">
        <v>193</v>
      </c>
      <c r="E17" s="300"/>
      <c r="F17" s="300"/>
      <c r="G17" s="300"/>
      <c r="H17" s="300"/>
      <c r="I17" s="300"/>
      <c r="J17" s="300"/>
      <c r="K17" s="300"/>
      <c r="L17" s="231"/>
    </row>
    <row r="18" spans="1:13" ht="13.5" customHeight="1" thickBot="1" x14ac:dyDescent="0.3">
      <c r="A18" s="214"/>
      <c r="B18" s="319"/>
      <c r="C18" s="232"/>
      <c r="D18" s="304" t="s">
        <v>13</v>
      </c>
      <c r="E18" s="305"/>
      <c r="F18" s="305"/>
      <c r="G18" s="305"/>
      <c r="H18" s="305"/>
      <c r="I18" s="305"/>
      <c r="J18" s="305"/>
      <c r="K18" s="305"/>
      <c r="L18" s="233" t="s">
        <v>194</v>
      </c>
    </row>
    <row r="19" spans="1:13" ht="13.5" customHeight="1" thickBot="1" x14ac:dyDescent="0.3">
      <c r="A19" s="214"/>
      <c r="B19" s="319"/>
      <c r="C19" s="232"/>
      <c r="D19" s="302" t="s">
        <v>195</v>
      </c>
      <c r="E19" s="303"/>
      <c r="F19" s="303"/>
      <c r="G19" s="303"/>
      <c r="H19" s="303"/>
      <c r="I19" s="303"/>
      <c r="J19" s="303"/>
      <c r="K19" s="303"/>
      <c r="L19" s="234">
        <f>J16</f>
        <v>78653.759999999995</v>
      </c>
    </row>
    <row r="20" spans="1:13" ht="13.5" customHeight="1" thickBot="1" x14ac:dyDescent="0.3">
      <c r="A20" s="214"/>
      <c r="B20" s="319"/>
      <c r="C20" s="232"/>
      <c r="D20" s="302" t="s">
        <v>227</v>
      </c>
      <c r="E20" s="303"/>
      <c r="F20" s="303"/>
      <c r="G20" s="303"/>
      <c r="H20" s="303"/>
      <c r="I20" s="303"/>
      <c r="J20" s="303"/>
      <c r="K20" s="303"/>
      <c r="L20" s="234">
        <f>L19*12</f>
        <v>943845.11999999988</v>
      </c>
    </row>
    <row r="21" spans="1:13" ht="15" customHeight="1" thickBot="1" x14ac:dyDescent="0.3">
      <c r="A21" s="214"/>
      <c r="B21" s="320"/>
      <c r="C21" s="235"/>
      <c r="D21" s="302" t="s">
        <v>228</v>
      </c>
      <c r="E21" s="303"/>
      <c r="F21" s="303"/>
      <c r="G21" s="303"/>
      <c r="H21" s="303"/>
      <c r="I21" s="303"/>
      <c r="J21" s="303"/>
      <c r="K21" s="303"/>
      <c r="L21" s="234">
        <f>L19*120</f>
        <v>9438451.1999999993</v>
      </c>
    </row>
    <row r="28" spans="1:13" x14ac:dyDescent="0.25">
      <c r="M28" s="214"/>
    </row>
  </sheetData>
  <mergeCells count="18">
    <mergeCell ref="B16:B21"/>
    <mergeCell ref="D21:K21"/>
    <mergeCell ref="D18:K18"/>
    <mergeCell ref="D19:K19"/>
    <mergeCell ref="D20:K20"/>
    <mergeCell ref="D2:L2"/>
    <mergeCell ref="D10:L10"/>
    <mergeCell ref="C7:I7"/>
    <mergeCell ref="C13:I13"/>
    <mergeCell ref="H16:I16"/>
    <mergeCell ref="D17:K17"/>
    <mergeCell ref="C5:I5"/>
    <mergeCell ref="B2:B8"/>
    <mergeCell ref="C9:L9"/>
    <mergeCell ref="C8:I8"/>
    <mergeCell ref="C15:L15"/>
    <mergeCell ref="C14:L14"/>
    <mergeCell ref="B11:B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J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6"/>
  <sheetViews>
    <sheetView topLeftCell="A106" zoomScale="80" zoomScaleNormal="80" zoomScaleSheetLayoutView="98" workbookViewId="0">
      <selection activeCell="D7" sqref="D7"/>
    </sheetView>
  </sheetViews>
  <sheetFormatPr defaultColWidth="11.453125" defaultRowHeight="14" x14ac:dyDescent="0.3"/>
  <cols>
    <col min="1" max="1" width="16.7265625" style="79" customWidth="1"/>
    <col min="2" max="2" width="61.453125" style="79" customWidth="1"/>
    <col min="3" max="3" width="27.08984375" style="81" customWidth="1"/>
    <col min="4" max="4" width="19.7265625" style="78" customWidth="1"/>
    <col min="5" max="5" width="8.26953125" style="79" customWidth="1"/>
    <col min="6" max="6" width="30.453125" style="79" customWidth="1"/>
    <col min="7" max="7" width="25" style="79" customWidth="1"/>
    <col min="8" max="8" width="6" style="79" customWidth="1"/>
    <col min="9" max="9" width="28.54296875" style="79" customWidth="1"/>
    <col min="10" max="10" width="15.81640625" style="79" customWidth="1"/>
    <col min="11" max="252" width="11.453125" style="79"/>
    <col min="253" max="253" width="17" style="79" customWidth="1"/>
    <col min="254" max="254" width="75.26953125" style="79" customWidth="1"/>
    <col min="255" max="255" width="15.54296875" style="79" customWidth="1"/>
    <col min="256" max="256" width="23.1796875" style="79" customWidth="1"/>
    <col min="257" max="257" width="6.26953125" style="79" customWidth="1"/>
    <col min="258" max="258" width="16.1796875" style="79" customWidth="1"/>
    <col min="259" max="259" width="9" style="79" customWidth="1"/>
    <col min="260" max="260" width="5.453125" style="79" customWidth="1"/>
    <col min="261" max="508" width="11.453125" style="79"/>
    <col min="509" max="509" width="17" style="79" customWidth="1"/>
    <col min="510" max="510" width="75.26953125" style="79" customWidth="1"/>
    <col min="511" max="511" width="15.54296875" style="79" customWidth="1"/>
    <col min="512" max="512" width="23.1796875" style="79" customWidth="1"/>
    <col min="513" max="513" width="6.26953125" style="79" customWidth="1"/>
    <col min="514" max="514" width="16.1796875" style="79" customWidth="1"/>
    <col min="515" max="515" width="9" style="79" customWidth="1"/>
    <col min="516" max="516" width="5.453125" style="79" customWidth="1"/>
    <col min="517" max="764" width="11.453125" style="79"/>
    <col min="765" max="765" width="17" style="79" customWidth="1"/>
    <col min="766" max="766" width="75.26953125" style="79" customWidth="1"/>
    <col min="767" max="767" width="15.54296875" style="79" customWidth="1"/>
    <col min="768" max="768" width="23.1796875" style="79" customWidth="1"/>
    <col min="769" max="769" width="6.26953125" style="79" customWidth="1"/>
    <col min="770" max="770" width="16.1796875" style="79" customWidth="1"/>
    <col min="771" max="771" width="9" style="79" customWidth="1"/>
    <col min="772" max="772" width="5.453125" style="79" customWidth="1"/>
    <col min="773" max="1020" width="11.453125" style="79"/>
    <col min="1021" max="1021" width="17" style="79" customWidth="1"/>
    <col min="1022" max="1022" width="75.26953125" style="79" customWidth="1"/>
    <col min="1023" max="1023" width="15.54296875" style="79" customWidth="1"/>
    <col min="1024" max="1024" width="23.1796875" style="79" customWidth="1"/>
    <col min="1025" max="1025" width="6.26953125" style="79" customWidth="1"/>
    <col min="1026" max="1026" width="16.1796875" style="79" customWidth="1"/>
    <col min="1027" max="1027" width="9" style="79" customWidth="1"/>
    <col min="1028" max="1028" width="5.453125" style="79" customWidth="1"/>
    <col min="1029" max="1276" width="11.453125" style="79"/>
    <col min="1277" max="1277" width="17" style="79" customWidth="1"/>
    <col min="1278" max="1278" width="75.26953125" style="79" customWidth="1"/>
    <col min="1279" max="1279" width="15.54296875" style="79" customWidth="1"/>
    <col min="1280" max="1280" width="23.1796875" style="79" customWidth="1"/>
    <col min="1281" max="1281" width="6.26953125" style="79" customWidth="1"/>
    <col min="1282" max="1282" width="16.1796875" style="79" customWidth="1"/>
    <col min="1283" max="1283" width="9" style="79" customWidth="1"/>
    <col min="1284" max="1284" width="5.453125" style="79" customWidth="1"/>
    <col min="1285" max="1532" width="11.453125" style="79"/>
    <col min="1533" max="1533" width="17" style="79" customWidth="1"/>
    <col min="1534" max="1534" width="75.26953125" style="79" customWidth="1"/>
    <col min="1535" max="1535" width="15.54296875" style="79" customWidth="1"/>
    <col min="1536" max="1536" width="23.1796875" style="79" customWidth="1"/>
    <col min="1537" max="1537" width="6.26953125" style="79" customWidth="1"/>
    <col min="1538" max="1538" width="16.1796875" style="79" customWidth="1"/>
    <col min="1539" max="1539" width="9" style="79" customWidth="1"/>
    <col min="1540" max="1540" width="5.453125" style="79" customWidth="1"/>
    <col min="1541" max="1788" width="11.453125" style="79"/>
    <col min="1789" max="1789" width="17" style="79" customWidth="1"/>
    <col min="1790" max="1790" width="75.26953125" style="79" customWidth="1"/>
    <col min="1791" max="1791" width="15.54296875" style="79" customWidth="1"/>
    <col min="1792" max="1792" width="23.1796875" style="79" customWidth="1"/>
    <col min="1793" max="1793" width="6.26953125" style="79" customWidth="1"/>
    <col min="1794" max="1794" width="16.1796875" style="79" customWidth="1"/>
    <col min="1795" max="1795" width="9" style="79" customWidth="1"/>
    <col min="1796" max="1796" width="5.453125" style="79" customWidth="1"/>
    <col min="1797" max="2044" width="11.453125" style="79"/>
    <col min="2045" max="2045" width="17" style="79" customWidth="1"/>
    <col min="2046" max="2046" width="75.26953125" style="79" customWidth="1"/>
    <col min="2047" max="2047" width="15.54296875" style="79" customWidth="1"/>
    <col min="2048" max="2048" width="23.1796875" style="79" customWidth="1"/>
    <col min="2049" max="2049" width="6.26953125" style="79" customWidth="1"/>
    <col min="2050" max="2050" width="16.1796875" style="79" customWidth="1"/>
    <col min="2051" max="2051" width="9" style="79" customWidth="1"/>
    <col min="2052" max="2052" width="5.453125" style="79" customWidth="1"/>
    <col min="2053" max="2300" width="11.453125" style="79"/>
    <col min="2301" max="2301" width="17" style="79" customWidth="1"/>
    <col min="2302" max="2302" width="75.26953125" style="79" customWidth="1"/>
    <col min="2303" max="2303" width="15.54296875" style="79" customWidth="1"/>
    <col min="2304" max="2304" width="23.1796875" style="79" customWidth="1"/>
    <col min="2305" max="2305" width="6.26953125" style="79" customWidth="1"/>
    <col min="2306" max="2306" width="16.1796875" style="79" customWidth="1"/>
    <col min="2307" max="2307" width="9" style="79" customWidth="1"/>
    <col min="2308" max="2308" width="5.453125" style="79" customWidth="1"/>
    <col min="2309" max="2556" width="11.453125" style="79"/>
    <col min="2557" max="2557" width="17" style="79" customWidth="1"/>
    <col min="2558" max="2558" width="75.26953125" style="79" customWidth="1"/>
    <col min="2559" max="2559" width="15.54296875" style="79" customWidth="1"/>
    <col min="2560" max="2560" width="23.1796875" style="79" customWidth="1"/>
    <col min="2561" max="2561" width="6.26953125" style="79" customWidth="1"/>
    <col min="2562" max="2562" width="16.1796875" style="79" customWidth="1"/>
    <col min="2563" max="2563" width="9" style="79" customWidth="1"/>
    <col min="2564" max="2564" width="5.453125" style="79" customWidth="1"/>
    <col min="2565" max="2812" width="11.453125" style="79"/>
    <col min="2813" max="2813" width="17" style="79" customWidth="1"/>
    <col min="2814" max="2814" width="75.26953125" style="79" customWidth="1"/>
    <col min="2815" max="2815" width="15.54296875" style="79" customWidth="1"/>
    <col min="2816" max="2816" width="23.1796875" style="79" customWidth="1"/>
    <col min="2817" max="2817" width="6.26953125" style="79" customWidth="1"/>
    <col min="2818" max="2818" width="16.1796875" style="79" customWidth="1"/>
    <col min="2819" max="2819" width="9" style="79" customWidth="1"/>
    <col min="2820" max="2820" width="5.453125" style="79" customWidth="1"/>
    <col min="2821" max="3068" width="11.453125" style="79"/>
    <col min="3069" max="3069" width="17" style="79" customWidth="1"/>
    <col min="3070" max="3070" width="75.26953125" style="79" customWidth="1"/>
    <col min="3071" max="3071" width="15.54296875" style="79" customWidth="1"/>
    <col min="3072" max="3072" width="23.1796875" style="79" customWidth="1"/>
    <col min="3073" max="3073" width="6.26953125" style="79" customWidth="1"/>
    <col min="3074" max="3074" width="16.1796875" style="79" customWidth="1"/>
    <col min="3075" max="3075" width="9" style="79" customWidth="1"/>
    <col min="3076" max="3076" width="5.453125" style="79" customWidth="1"/>
    <col min="3077" max="3324" width="11.453125" style="79"/>
    <col min="3325" max="3325" width="17" style="79" customWidth="1"/>
    <col min="3326" max="3326" width="75.26953125" style="79" customWidth="1"/>
    <col min="3327" max="3327" width="15.54296875" style="79" customWidth="1"/>
    <col min="3328" max="3328" width="23.1796875" style="79" customWidth="1"/>
    <col min="3329" max="3329" width="6.26953125" style="79" customWidth="1"/>
    <col min="3330" max="3330" width="16.1796875" style="79" customWidth="1"/>
    <col min="3331" max="3331" width="9" style="79" customWidth="1"/>
    <col min="3332" max="3332" width="5.453125" style="79" customWidth="1"/>
    <col min="3333" max="3580" width="11.453125" style="79"/>
    <col min="3581" max="3581" width="17" style="79" customWidth="1"/>
    <col min="3582" max="3582" width="75.26953125" style="79" customWidth="1"/>
    <col min="3583" max="3583" width="15.54296875" style="79" customWidth="1"/>
    <col min="3584" max="3584" width="23.1796875" style="79" customWidth="1"/>
    <col min="3585" max="3585" width="6.26953125" style="79" customWidth="1"/>
    <col min="3586" max="3586" width="16.1796875" style="79" customWidth="1"/>
    <col min="3587" max="3587" width="9" style="79" customWidth="1"/>
    <col min="3588" max="3588" width="5.453125" style="79" customWidth="1"/>
    <col min="3589" max="3836" width="11.453125" style="79"/>
    <col min="3837" max="3837" width="17" style="79" customWidth="1"/>
    <col min="3838" max="3838" width="75.26953125" style="79" customWidth="1"/>
    <col min="3839" max="3839" width="15.54296875" style="79" customWidth="1"/>
    <col min="3840" max="3840" width="23.1796875" style="79" customWidth="1"/>
    <col min="3841" max="3841" width="6.26953125" style="79" customWidth="1"/>
    <col min="3842" max="3842" width="16.1796875" style="79" customWidth="1"/>
    <col min="3843" max="3843" width="9" style="79" customWidth="1"/>
    <col min="3844" max="3844" width="5.453125" style="79" customWidth="1"/>
    <col min="3845" max="4092" width="11.453125" style="79"/>
    <col min="4093" max="4093" width="17" style="79" customWidth="1"/>
    <col min="4094" max="4094" width="75.26953125" style="79" customWidth="1"/>
    <col min="4095" max="4095" width="15.54296875" style="79" customWidth="1"/>
    <col min="4096" max="4096" width="23.1796875" style="79" customWidth="1"/>
    <col min="4097" max="4097" width="6.26953125" style="79" customWidth="1"/>
    <col min="4098" max="4098" width="16.1796875" style="79" customWidth="1"/>
    <col min="4099" max="4099" width="9" style="79" customWidth="1"/>
    <col min="4100" max="4100" width="5.453125" style="79" customWidth="1"/>
    <col min="4101" max="4348" width="11.453125" style="79"/>
    <col min="4349" max="4349" width="17" style="79" customWidth="1"/>
    <col min="4350" max="4350" width="75.26953125" style="79" customWidth="1"/>
    <col min="4351" max="4351" width="15.54296875" style="79" customWidth="1"/>
    <col min="4352" max="4352" width="23.1796875" style="79" customWidth="1"/>
    <col min="4353" max="4353" width="6.26953125" style="79" customWidth="1"/>
    <col min="4354" max="4354" width="16.1796875" style="79" customWidth="1"/>
    <col min="4355" max="4355" width="9" style="79" customWidth="1"/>
    <col min="4356" max="4356" width="5.453125" style="79" customWidth="1"/>
    <col min="4357" max="4604" width="11.453125" style="79"/>
    <col min="4605" max="4605" width="17" style="79" customWidth="1"/>
    <col min="4606" max="4606" width="75.26953125" style="79" customWidth="1"/>
    <col min="4607" max="4607" width="15.54296875" style="79" customWidth="1"/>
    <col min="4608" max="4608" width="23.1796875" style="79" customWidth="1"/>
    <col min="4609" max="4609" width="6.26953125" style="79" customWidth="1"/>
    <col min="4610" max="4610" width="16.1796875" style="79" customWidth="1"/>
    <col min="4611" max="4611" width="9" style="79" customWidth="1"/>
    <col min="4612" max="4612" width="5.453125" style="79" customWidth="1"/>
    <col min="4613" max="4860" width="11.453125" style="79"/>
    <col min="4861" max="4861" width="17" style="79" customWidth="1"/>
    <col min="4862" max="4862" width="75.26953125" style="79" customWidth="1"/>
    <col min="4863" max="4863" width="15.54296875" style="79" customWidth="1"/>
    <col min="4864" max="4864" width="23.1796875" style="79" customWidth="1"/>
    <col min="4865" max="4865" width="6.26953125" style="79" customWidth="1"/>
    <col min="4866" max="4866" width="16.1796875" style="79" customWidth="1"/>
    <col min="4867" max="4867" width="9" style="79" customWidth="1"/>
    <col min="4868" max="4868" width="5.453125" style="79" customWidth="1"/>
    <col min="4869" max="5116" width="11.453125" style="79"/>
    <col min="5117" max="5117" width="17" style="79" customWidth="1"/>
    <col min="5118" max="5118" width="75.26953125" style="79" customWidth="1"/>
    <col min="5119" max="5119" width="15.54296875" style="79" customWidth="1"/>
    <col min="5120" max="5120" width="23.1796875" style="79" customWidth="1"/>
    <col min="5121" max="5121" width="6.26953125" style="79" customWidth="1"/>
    <col min="5122" max="5122" width="16.1796875" style="79" customWidth="1"/>
    <col min="5123" max="5123" width="9" style="79" customWidth="1"/>
    <col min="5124" max="5124" width="5.453125" style="79" customWidth="1"/>
    <col min="5125" max="5372" width="11.453125" style="79"/>
    <col min="5373" max="5373" width="17" style="79" customWidth="1"/>
    <col min="5374" max="5374" width="75.26953125" style="79" customWidth="1"/>
    <col min="5375" max="5375" width="15.54296875" style="79" customWidth="1"/>
    <col min="5376" max="5376" width="23.1796875" style="79" customWidth="1"/>
    <col min="5377" max="5377" width="6.26953125" style="79" customWidth="1"/>
    <col min="5378" max="5378" width="16.1796875" style="79" customWidth="1"/>
    <col min="5379" max="5379" width="9" style="79" customWidth="1"/>
    <col min="5380" max="5380" width="5.453125" style="79" customWidth="1"/>
    <col min="5381" max="5628" width="11.453125" style="79"/>
    <col min="5629" max="5629" width="17" style="79" customWidth="1"/>
    <col min="5630" max="5630" width="75.26953125" style="79" customWidth="1"/>
    <col min="5631" max="5631" width="15.54296875" style="79" customWidth="1"/>
    <col min="5632" max="5632" width="23.1796875" style="79" customWidth="1"/>
    <col min="5633" max="5633" width="6.26953125" style="79" customWidth="1"/>
    <col min="5634" max="5634" width="16.1796875" style="79" customWidth="1"/>
    <col min="5635" max="5635" width="9" style="79" customWidth="1"/>
    <col min="5636" max="5636" width="5.453125" style="79" customWidth="1"/>
    <col min="5637" max="5884" width="11.453125" style="79"/>
    <col min="5885" max="5885" width="17" style="79" customWidth="1"/>
    <col min="5886" max="5886" width="75.26953125" style="79" customWidth="1"/>
    <col min="5887" max="5887" width="15.54296875" style="79" customWidth="1"/>
    <col min="5888" max="5888" width="23.1796875" style="79" customWidth="1"/>
    <col min="5889" max="5889" width="6.26953125" style="79" customWidth="1"/>
    <col min="5890" max="5890" width="16.1796875" style="79" customWidth="1"/>
    <col min="5891" max="5891" width="9" style="79" customWidth="1"/>
    <col min="5892" max="5892" width="5.453125" style="79" customWidth="1"/>
    <col min="5893" max="6140" width="11.453125" style="79"/>
    <col min="6141" max="6141" width="17" style="79" customWidth="1"/>
    <col min="6142" max="6142" width="75.26953125" style="79" customWidth="1"/>
    <col min="6143" max="6143" width="15.54296875" style="79" customWidth="1"/>
    <col min="6144" max="6144" width="23.1796875" style="79" customWidth="1"/>
    <col min="6145" max="6145" width="6.26953125" style="79" customWidth="1"/>
    <col min="6146" max="6146" width="16.1796875" style="79" customWidth="1"/>
    <col min="6147" max="6147" width="9" style="79" customWidth="1"/>
    <col min="6148" max="6148" width="5.453125" style="79" customWidth="1"/>
    <col min="6149" max="6396" width="11.453125" style="79"/>
    <col min="6397" max="6397" width="17" style="79" customWidth="1"/>
    <col min="6398" max="6398" width="75.26953125" style="79" customWidth="1"/>
    <col min="6399" max="6399" width="15.54296875" style="79" customWidth="1"/>
    <col min="6400" max="6400" width="23.1796875" style="79" customWidth="1"/>
    <col min="6401" max="6401" width="6.26953125" style="79" customWidth="1"/>
    <col min="6402" max="6402" width="16.1796875" style="79" customWidth="1"/>
    <col min="6403" max="6403" width="9" style="79" customWidth="1"/>
    <col min="6404" max="6404" width="5.453125" style="79" customWidth="1"/>
    <col min="6405" max="6652" width="11.453125" style="79"/>
    <col min="6653" max="6653" width="17" style="79" customWidth="1"/>
    <col min="6654" max="6654" width="75.26953125" style="79" customWidth="1"/>
    <col min="6655" max="6655" width="15.54296875" style="79" customWidth="1"/>
    <col min="6656" max="6656" width="23.1796875" style="79" customWidth="1"/>
    <col min="6657" max="6657" width="6.26953125" style="79" customWidth="1"/>
    <col min="6658" max="6658" width="16.1796875" style="79" customWidth="1"/>
    <col min="6659" max="6659" width="9" style="79" customWidth="1"/>
    <col min="6660" max="6660" width="5.453125" style="79" customWidth="1"/>
    <col min="6661" max="6908" width="11.453125" style="79"/>
    <col min="6909" max="6909" width="17" style="79" customWidth="1"/>
    <col min="6910" max="6910" width="75.26953125" style="79" customWidth="1"/>
    <col min="6911" max="6911" width="15.54296875" style="79" customWidth="1"/>
    <col min="6912" max="6912" width="23.1796875" style="79" customWidth="1"/>
    <col min="6913" max="6913" width="6.26953125" style="79" customWidth="1"/>
    <col min="6914" max="6914" width="16.1796875" style="79" customWidth="1"/>
    <col min="6915" max="6915" width="9" style="79" customWidth="1"/>
    <col min="6916" max="6916" width="5.453125" style="79" customWidth="1"/>
    <col min="6917" max="7164" width="11.453125" style="79"/>
    <col min="7165" max="7165" width="17" style="79" customWidth="1"/>
    <col min="7166" max="7166" width="75.26953125" style="79" customWidth="1"/>
    <col min="7167" max="7167" width="15.54296875" style="79" customWidth="1"/>
    <col min="7168" max="7168" width="23.1796875" style="79" customWidth="1"/>
    <col min="7169" max="7169" width="6.26953125" style="79" customWidth="1"/>
    <col min="7170" max="7170" width="16.1796875" style="79" customWidth="1"/>
    <col min="7171" max="7171" width="9" style="79" customWidth="1"/>
    <col min="7172" max="7172" width="5.453125" style="79" customWidth="1"/>
    <col min="7173" max="7420" width="11.453125" style="79"/>
    <col min="7421" max="7421" width="17" style="79" customWidth="1"/>
    <col min="7422" max="7422" width="75.26953125" style="79" customWidth="1"/>
    <col min="7423" max="7423" width="15.54296875" style="79" customWidth="1"/>
    <col min="7424" max="7424" width="23.1796875" style="79" customWidth="1"/>
    <col min="7425" max="7425" width="6.26953125" style="79" customWidth="1"/>
    <col min="7426" max="7426" width="16.1796875" style="79" customWidth="1"/>
    <col min="7427" max="7427" width="9" style="79" customWidth="1"/>
    <col min="7428" max="7428" width="5.453125" style="79" customWidth="1"/>
    <col min="7429" max="7676" width="11.453125" style="79"/>
    <col min="7677" max="7677" width="17" style="79" customWidth="1"/>
    <col min="7678" max="7678" width="75.26953125" style="79" customWidth="1"/>
    <col min="7679" max="7679" width="15.54296875" style="79" customWidth="1"/>
    <col min="7680" max="7680" width="23.1796875" style="79" customWidth="1"/>
    <col min="7681" max="7681" width="6.26953125" style="79" customWidth="1"/>
    <col min="7682" max="7682" width="16.1796875" style="79" customWidth="1"/>
    <col min="7683" max="7683" width="9" style="79" customWidth="1"/>
    <col min="7684" max="7684" width="5.453125" style="79" customWidth="1"/>
    <col min="7685" max="7932" width="11.453125" style="79"/>
    <col min="7933" max="7933" width="17" style="79" customWidth="1"/>
    <col min="7934" max="7934" width="75.26953125" style="79" customWidth="1"/>
    <col min="7935" max="7935" width="15.54296875" style="79" customWidth="1"/>
    <col min="7936" max="7936" width="23.1796875" style="79" customWidth="1"/>
    <col min="7937" max="7937" width="6.26953125" style="79" customWidth="1"/>
    <col min="7938" max="7938" width="16.1796875" style="79" customWidth="1"/>
    <col min="7939" max="7939" width="9" style="79" customWidth="1"/>
    <col min="7940" max="7940" width="5.453125" style="79" customWidth="1"/>
    <col min="7941" max="8188" width="11.453125" style="79"/>
    <col min="8189" max="8189" width="17" style="79" customWidth="1"/>
    <col min="8190" max="8190" width="75.26953125" style="79" customWidth="1"/>
    <col min="8191" max="8191" width="15.54296875" style="79" customWidth="1"/>
    <col min="8192" max="8192" width="23.1796875" style="79" customWidth="1"/>
    <col min="8193" max="8193" width="6.26953125" style="79" customWidth="1"/>
    <col min="8194" max="8194" width="16.1796875" style="79" customWidth="1"/>
    <col min="8195" max="8195" width="9" style="79" customWidth="1"/>
    <col min="8196" max="8196" width="5.453125" style="79" customWidth="1"/>
    <col min="8197" max="8444" width="11.453125" style="79"/>
    <col min="8445" max="8445" width="17" style="79" customWidth="1"/>
    <col min="8446" max="8446" width="75.26953125" style="79" customWidth="1"/>
    <col min="8447" max="8447" width="15.54296875" style="79" customWidth="1"/>
    <col min="8448" max="8448" width="23.1796875" style="79" customWidth="1"/>
    <col min="8449" max="8449" width="6.26953125" style="79" customWidth="1"/>
    <col min="8450" max="8450" width="16.1796875" style="79" customWidth="1"/>
    <col min="8451" max="8451" width="9" style="79" customWidth="1"/>
    <col min="8452" max="8452" width="5.453125" style="79" customWidth="1"/>
    <col min="8453" max="8700" width="11.453125" style="79"/>
    <col min="8701" max="8701" width="17" style="79" customWidth="1"/>
    <col min="8702" max="8702" width="75.26953125" style="79" customWidth="1"/>
    <col min="8703" max="8703" width="15.54296875" style="79" customWidth="1"/>
    <col min="8704" max="8704" width="23.1796875" style="79" customWidth="1"/>
    <col min="8705" max="8705" width="6.26953125" style="79" customWidth="1"/>
    <col min="8706" max="8706" width="16.1796875" style="79" customWidth="1"/>
    <col min="8707" max="8707" width="9" style="79" customWidth="1"/>
    <col min="8708" max="8708" width="5.453125" style="79" customWidth="1"/>
    <col min="8709" max="8956" width="11.453125" style="79"/>
    <col min="8957" max="8957" width="17" style="79" customWidth="1"/>
    <col min="8958" max="8958" width="75.26953125" style="79" customWidth="1"/>
    <col min="8959" max="8959" width="15.54296875" style="79" customWidth="1"/>
    <col min="8960" max="8960" width="23.1796875" style="79" customWidth="1"/>
    <col min="8961" max="8961" width="6.26953125" style="79" customWidth="1"/>
    <col min="8962" max="8962" width="16.1796875" style="79" customWidth="1"/>
    <col min="8963" max="8963" width="9" style="79" customWidth="1"/>
    <col min="8964" max="8964" width="5.453125" style="79" customWidth="1"/>
    <col min="8965" max="9212" width="11.453125" style="79"/>
    <col min="9213" max="9213" width="17" style="79" customWidth="1"/>
    <col min="9214" max="9214" width="75.26953125" style="79" customWidth="1"/>
    <col min="9215" max="9215" width="15.54296875" style="79" customWidth="1"/>
    <col min="9216" max="9216" width="23.1796875" style="79" customWidth="1"/>
    <col min="9217" max="9217" width="6.26953125" style="79" customWidth="1"/>
    <col min="9218" max="9218" width="16.1796875" style="79" customWidth="1"/>
    <col min="9219" max="9219" width="9" style="79" customWidth="1"/>
    <col min="9220" max="9220" width="5.453125" style="79" customWidth="1"/>
    <col min="9221" max="9468" width="11.453125" style="79"/>
    <col min="9469" max="9469" width="17" style="79" customWidth="1"/>
    <col min="9470" max="9470" width="75.26953125" style="79" customWidth="1"/>
    <col min="9471" max="9471" width="15.54296875" style="79" customWidth="1"/>
    <col min="9472" max="9472" width="23.1796875" style="79" customWidth="1"/>
    <col min="9473" max="9473" width="6.26953125" style="79" customWidth="1"/>
    <col min="9474" max="9474" width="16.1796875" style="79" customWidth="1"/>
    <col min="9475" max="9475" width="9" style="79" customWidth="1"/>
    <col min="9476" max="9476" width="5.453125" style="79" customWidth="1"/>
    <col min="9477" max="9724" width="11.453125" style="79"/>
    <col min="9725" max="9725" width="17" style="79" customWidth="1"/>
    <col min="9726" max="9726" width="75.26953125" style="79" customWidth="1"/>
    <col min="9727" max="9727" width="15.54296875" style="79" customWidth="1"/>
    <col min="9728" max="9728" width="23.1796875" style="79" customWidth="1"/>
    <col min="9729" max="9729" width="6.26953125" style="79" customWidth="1"/>
    <col min="9730" max="9730" width="16.1796875" style="79" customWidth="1"/>
    <col min="9731" max="9731" width="9" style="79" customWidth="1"/>
    <col min="9732" max="9732" width="5.453125" style="79" customWidth="1"/>
    <col min="9733" max="9980" width="11.453125" style="79"/>
    <col min="9981" max="9981" width="17" style="79" customWidth="1"/>
    <col min="9982" max="9982" width="75.26953125" style="79" customWidth="1"/>
    <col min="9983" max="9983" width="15.54296875" style="79" customWidth="1"/>
    <col min="9984" max="9984" width="23.1796875" style="79" customWidth="1"/>
    <col min="9985" max="9985" width="6.26953125" style="79" customWidth="1"/>
    <col min="9986" max="9986" width="16.1796875" style="79" customWidth="1"/>
    <col min="9987" max="9987" width="9" style="79" customWidth="1"/>
    <col min="9988" max="9988" width="5.453125" style="79" customWidth="1"/>
    <col min="9989" max="10236" width="11.453125" style="79"/>
    <col min="10237" max="10237" width="17" style="79" customWidth="1"/>
    <col min="10238" max="10238" width="75.26953125" style="79" customWidth="1"/>
    <col min="10239" max="10239" width="15.54296875" style="79" customWidth="1"/>
    <col min="10240" max="10240" width="23.1796875" style="79" customWidth="1"/>
    <col min="10241" max="10241" width="6.26953125" style="79" customWidth="1"/>
    <col min="10242" max="10242" width="16.1796875" style="79" customWidth="1"/>
    <col min="10243" max="10243" width="9" style="79" customWidth="1"/>
    <col min="10244" max="10244" width="5.453125" style="79" customWidth="1"/>
    <col min="10245" max="10492" width="11.453125" style="79"/>
    <col min="10493" max="10493" width="17" style="79" customWidth="1"/>
    <col min="10494" max="10494" width="75.26953125" style="79" customWidth="1"/>
    <col min="10495" max="10495" width="15.54296875" style="79" customWidth="1"/>
    <col min="10496" max="10496" width="23.1796875" style="79" customWidth="1"/>
    <col min="10497" max="10497" width="6.26953125" style="79" customWidth="1"/>
    <col min="10498" max="10498" width="16.1796875" style="79" customWidth="1"/>
    <col min="10499" max="10499" width="9" style="79" customWidth="1"/>
    <col min="10500" max="10500" width="5.453125" style="79" customWidth="1"/>
    <col min="10501" max="10748" width="11.453125" style="79"/>
    <col min="10749" max="10749" width="17" style="79" customWidth="1"/>
    <col min="10750" max="10750" width="75.26953125" style="79" customWidth="1"/>
    <col min="10751" max="10751" width="15.54296875" style="79" customWidth="1"/>
    <col min="10752" max="10752" width="23.1796875" style="79" customWidth="1"/>
    <col min="10753" max="10753" width="6.26953125" style="79" customWidth="1"/>
    <col min="10754" max="10754" width="16.1796875" style="79" customWidth="1"/>
    <col min="10755" max="10755" width="9" style="79" customWidth="1"/>
    <col min="10756" max="10756" width="5.453125" style="79" customWidth="1"/>
    <col min="10757" max="11004" width="11.453125" style="79"/>
    <col min="11005" max="11005" width="17" style="79" customWidth="1"/>
    <col min="11006" max="11006" width="75.26953125" style="79" customWidth="1"/>
    <col min="11007" max="11007" width="15.54296875" style="79" customWidth="1"/>
    <col min="11008" max="11008" width="23.1796875" style="79" customWidth="1"/>
    <col min="11009" max="11009" width="6.26953125" style="79" customWidth="1"/>
    <col min="11010" max="11010" width="16.1796875" style="79" customWidth="1"/>
    <col min="11011" max="11011" width="9" style="79" customWidth="1"/>
    <col min="11012" max="11012" width="5.453125" style="79" customWidth="1"/>
    <col min="11013" max="11260" width="11.453125" style="79"/>
    <col min="11261" max="11261" width="17" style="79" customWidth="1"/>
    <col min="11262" max="11262" width="75.26953125" style="79" customWidth="1"/>
    <col min="11263" max="11263" width="15.54296875" style="79" customWidth="1"/>
    <col min="11264" max="11264" width="23.1796875" style="79" customWidth="1"/>
    <col min="11265" max="11265" width="6.26953125" style="79" customWidth="1"/>
    <col min="11266" max="11266" width="16.1796875" style="79" customWidth="1"/>
    <col min="11267" max="11267" width="9" style="79" customWidth="1"/>
    <col min="11268" max="11268" width="5.453125" style="79" customWidth="1"/>
    <col min="11269" max="11516" width="11.453125" style="79"/>
    <col min="11517" max="11517" width="17" style="79" customWidth="1"/>
    <col min="11518" max="11518" width="75.26953125" style="79" customWidth="1"/>
    <col min="11519" max="11519" width="15.54296875" style="79" customWidth="1"/>
    <col min="11520" max="11520" width="23.1796875" style="79" customWidth="1"/>
    <col min="11521" max="11521" width="6.26953125" style="79" customWidth="1"/>
    <col min="11522" max="11522" width="16.1796875" style="79" customWidth="1"/>
    <col min="11523" max="11523" width="9" style="79" customWidth="1"/>
    <col min="11524" max="11524" width="5.453125" style="79" customWidth="1"/>
    <col min="11525" max="11772" width="11.453125" style="79"/>
    <col min="11773" max="11773" width="17" style="79" customWidth="1"/>
    <col min="11774" max="11774" width="75.26953125" style="79" customWidth="1"/>
    <col min="11775" max="11775" width="15.54296875" style="79" customWidth="1"/>
    <col min="11776" max="11776" width="23.1796875" style="79" customWidth="1"/>
    <col min="11777" max="11777" width="6.26953125" style="79" customWidth="1"/>
    <col min="11778" max="11778" width="16.1796875" style="79" customWidth="1"/>
    <col min="11779" max="11779" width="9" style="79" customWidth="1"/>
    <col min="11780" max="11780" width="5.453125" style="79" customWidth="1"/>
    <col min="11781" max="12028" width="11.453125" style="79"/>
    <col min="12029" max="12029" width="17" style="79" customWidth="1"/>
    <col min="12030" max="12030" width="75.26953125" style="79" customWidth="1"/>
    <col min="12031" max="12031" width="15.54296875" style="79" customWidth="1"/>
    <col min="12032" max="12032" width="23.1796875" style="79" customWidth="1"/>
    <col min="12033" max="12033" width="6.26953125" style="79" customWidth="1"/>
    <col min="12034" max="12034" width="16.1796875" style="79" customWidth="1"/>
    <col min="12035" max="12035" width="9" style="79" customWidth="1"/>
    <col min="12036" max="12036" width="5.453125" style="79" customWidth="1"/>
    <col min="12037" max="12284" width="11.453125" style="79"/>
    <col min="12285" max="12285" width="17" style="79" customWidth="1"/>
    <col min="12286" max="12286" width="75.26953125" style="79" customWidth="1"/>
    <col min="12287" max="12287" width="15.54296875" style="79" customWidth="1"/>
    <col min="12288" max="12288" width="23.1796875" style="79" customWidth="1"/>
    <col min="12289" max="12289" width="6.26953125" style="79" customWidth="1"/>
    <col min="12290" max="12290" width="16.1796875" style="79" customWidth="1"/>
    <col min="12291" max="12291" width="9" style="79" customWidth="1"/>
    <col min="12292" max="12292" width="5.453125" style="79" customWidth="1"/>
    <col min="12293" max="12540" width="11.453125" style="79"/>
    <col min="12541" max="12541" width="17" style="79" customWidth="1"/>
    <col min="12542" max="12542" width="75.26953125" style="79" customWidth="1"/>
    <col min="12543" max="12543" width="15.54296875" style="79" customWidth="1"/>
    <col min="12544" max="12544" width="23.1796875" style="79" customWidth="1"/>
    <col min="12545" max="12545" width="6.26953125" style="79" customWidth="1"/>
    <col min="12546" max="12546" width="16.1796875" style="79" customWidth="1"/>
    <col min="12547" max="12547" width="9" style="79" customWidth="1"/>
    <col min="12548" max="12548" width="5.453125" style="79" customWidth="1"/>
    <col min="12549" max="12796" width="11.453125" style="79"/>
    <col min="12797" max="12797" width="17" style="79" customWidth="1"/>
    <col min="12798" max="12798" width="75.26953125" style="79" customWidth="1"/>
    <col min="12799" max="12799" width="15.54296875" style="79" customWidth="1"/>
    <col min="12800" max="12800" width="23.1796875" style="79" customWidth="1"/>
    <col min="12801" max="12801" width="6.26953125" style="79" customWidth="1"/>
    <col min="12802" max="12802" width="16.1796875" style="79" customWidth="1"/>
    <col min="12803" max="12803" width="9" style="79" customWidth="1"/>
    <col min="12804" max="12804" width="5.453125" style="79" customWidth="1"/>
    <col min="12805" max="13052" width="11.453125" style="79"/>
    <col min="13053" max="13053" width="17" style="79" customWidth="1"/>
    <col min="13054" max="13054" width="75.26953125" style="79" customWidth="1"/>
    <col min="13055" max="13055" width="15.54296875" style="79" customWidth="1"/>
    <col min="13056" max="13056" width="23.1796875" style="79" customWidth="1"/>
    <col min="13057" max="13057" width="6.26953125" style="79" customWidth="1"/>
    <col min="13058" max="13058" width="16.1796875" style="79" customWidth="1"/>
    <col min="13059" max="13059" width="9" style="79" customWidth="1"/>
    <col min="13060" max="13060" width="5.453125" style="79" customWidth="1"/>
    <col min="13061" max="13308" width="11.453125" style="79"/>
    <col min="13309" max="13309" width="17" style="79" customWidth="1"/>
    <col min="13310" max="13310" width="75.26953125" style="79" customWidth="1"/>
    <col min="13311" max="13311" width="15.54296875" style="79" customWidth="1"/>
    <col min="13312" max="13312" width="23.1796875" style="79" customWidth="1"/>
    <col min="13313" max="13313" width="6.26953125" style="79" customWidth="1"/>
    <col min="13314" max="13314" width="16.1796875" style="79" customWidth="1"/>
    <col min="13315" max="13315" width="9" style="79" customWidth="1"/>
    <col min="13316" max="13316" width="5.453125" style="79" customWidth="1"/>
    <col min="13317" max="13564" width="11.453125" style="79"/>
    <col min="13565" max="13565" width="17" style="79" customWidth="1"/>
    <col min="13566" max="13566" width="75.26953125" style="79" customWidth="1"/>
    <col min="13567" max="13567" width="15.54296875" style="79" customWidth="1"/>
    <col min="13568" max="13568" width="23.1796875" style="79" customWidth="1"/>
    <col min="13569" max="13569" width="6.26953125" style="79" customWidth="1"/>
    <col min="13570" max="13570" width="16.1796875" style="79" customWidth="1"/>
    <col min="13571" max="13571" width="9" style="79" customWidth="1"/>
    <col min="13572" max="13572" width="5.453125" style="79" customWidth="1"/>
    <col min="13573" max="13820" width="11.453125" style="79"/>
    <col min="13821" max="13821" width="17" style="79" customWidth="1"/>
    <col min="13822" max="13822" width="75.26953125" style="79" customWidth="1"/>
    <col min="13823" max="13823" width="15.54296875" style="79" customWidth="1"/>
    <col min="13824" max="13824" width="23.1796875" style="79" customWidth="1"/>
    <col min="13825" max="13825" width="6.26953125" style="79" customWidth="1"/>
    <col min="13826" max="13826" width="16.1796875" style="79" customWidth="1"/>
    <col min="13827" max="13827" width="9" style="79" customWidth="1"/>
    <col min="13828" max="13828" width="5.453125" style="79" customWidth="1"/>
    <col min="13829" max="14076" width="11.453125" style="79"/>
    <col min="14077" max="14077" width="17" style="79" customWidth="1"/>
    <col min="14078" max="14078" width="75.26953125" style="79" customWidth="1"/>
    <col min="14079" max="14079" width="15.54296875" style="79" customWidth="1"/>
    <col min="14080" max="14080" width="23.1796875" style="79" customWidth="1"/>
    <col min="14081" max="14081" width="6.26953125" style="79" customWidth="1"/>
    <col min="14082" max="14082" width="16.1796875" style="79" customWidth="1"/>
    <col min="14083" max="14083" width="9" style="79" customWidth="1"/>
    <col min="14084" max="14084" width="5.453125" style="79" customWidth="1"/>
    <col min="14085" max="14332" width="11.453125" style="79"/>
    <col min="14333" max="14333" width="17" style="79" customWidth="1"/>
    <col min="14334" max="14334" width="75.26953125" style="79" customWidth="1"/>
    <col min="14335" max="14335" width="15.54296875" style="79" customWidth="1"/>
    <col min="14336" max="14336" width="23.1796875" style="79" customWidth="1"/>
    <col min="14337" max="14337" width="6.26953125" style="79" customWidth="1"/>
    <col min="14338" max="14338" width="16.1796875" style="79" customWidth="1"/>
    <col min="14339" max="14339" width="9" style="79" customWidth="1"/>
    <col min="14340" max="14340" width="5.453125" style="79" customWidth="1"/>
    <col min="14341" max="14588" width="11.453125" style="79"/>
    <col min="14589" max="14589" width="17" style="79" customWidth="1"/>
    <col min="14590" max="14590" width="75.26953125" style="79" customWidth="1"/>
    <col min="14591" max="14591" width="15.54296875" style="79" customWidth="1"/>
    <col min="14592" max="14592" width="23.1796875" style="79" customWidth="1"/>
    <col min="14593" max="14593" width="6.26953125" style="79" customWidth="1"/>
    <col min="14594" max="14594" width="16.1796875" style="79" customWidth="1"/>
    <col min="14595" max="14595" width="9" style="79" customWidth="1"/>
    <col min="14596" max="14596" width="5.453125" style="79" customWidth="1"/>
    <col min="14597" max="14844" width="11.453125" style="79"/>
    <col min="14845" max="14845" width="17" style="79" customWidth="1"/>
    <col min="14846" max="14846" width="75.26953125" style="79" customWidth="1"/>
    <col min="14847" max="14847" width="15.54296875" style="79" customWidth="1"/>
    <col min="14848" max="14848" width="23.1796875" style="79" customWidth="1"/>
    <col min="14849" max="14849" width="6.26953125" style="79" customWidth="1"/>
    <col min="14850" max="14850" width="16.1796875" style="79" customWidth="1"/>
    <col min="14851" max="14851" width="9" style="79" customWidth="1"/>
    <col min="14852" max="14852" width="5.453125" style="79" customWidth="1"/>
    <col min="14853" max="15100" width="11.453125" style="79"/>
    <col min="15101" max="15101" width="17" style="79" customWidth="1"/>
    <col min="15102" max="15102" width="75.26953125" style="79" customWidth="1"/>
    <col min="15103" max="15103" width="15.54296875" style="79" customWidth="1"/>
    <col min="15104" max="15104" width="23.1796875" style="79" customWidth="1"/>
    <col min="15105" max="15105" width="6.26953125" style="79" customWidth="1"/>
    <col min="15106" max="15106" width="16.1796875" style="79" customWidth="1"/>
    <col min="15107" max="15107" width="9" style="79" customWidth="1"/>
    <col min="15108" max="15108" width="5.453125" style="79" customWidth="1"/>
    <col min="15109" max="15356" width="11.453125" style="79"/>
    <col min="15357" max="15357" width="17" style="79" customWidth="1"/>
    <col min="15358" max="15358" width="75.26953125" style="79" customWidth="1"/>
    <col min="15359" max="15359" width="15.54296875" style="79" customWidth="1"/>
    <col min="15360" max="15360" width="23.1796875" style="79" customWidth="1"/>
    <col min="15361" max="15361" width="6.26953125" style="79" customWidth="1"/>
    <col min="15362" max="15362" width="16.1796875" style="79" customWidth="1"/>
    <col min="15363" max="15363" width="9" style="79" customWidth="1"/>
    <col min="15364" max="15364" width="5.453125" style="79" customWidth="1"/>
    <col min="15365" max="15612" width="11.453125" style="79"/>
    <col min="15613" max="15613" width="17" style="79" customWidth="1"/>
    <col min="15614" max="15614" width="75.26953125" style="79" customWidth="1"/>
    <col min="15615" max="15615" width="15.54296875" style="79" customWidth="1"/>
    <col min="15616" max="15616" width="23.1796875" style="79" customWidth="1"/>
    <col min="15617" max="15617" width="6.26953125" style="79" customWidth="1"/>
    <col min="15618" max="15618" width="16.1796875" style="79" customWidth="1"/>
    <col min="15619" max="15619" width="9" style="79" customWidth="1"/>
    <col min="15620" max="15620" width="5.453125" style="79" customWidth="1"/>
    <col min="15621" max="15868" width="11.453125" style="79"/>
    <col min="15869" max="15869" width="17" style="79" customWidth="1"/>
    <col min="15870" max="15870" width="75.26953125" style="79" customWidth="1"/>
    <col min="15871" max="15871" width="15.54296875" style="79" customWidth="1"/>
    <col min="15872" max="15872" width="23.1796875" style="79" customWidth="1"/>
    <col min="15873" max="15873" width="6.26953125" style="79" customWidth="1"/>
    <col min="15874" max="15874" width="16.1796875" style="79" customWidth="1"/>
    <col min="15875" max="15875" width="9" style="79" customWidth="1"/>
    <col min="15876" max="15876" width="5.453125" style="79" customWidth="1"/>
    <col min="15877" max="16124" width="11.453125" style="79"/>
    <col min="16125" max="16125" width="17" style="79" customWidth="1"/>
    <col min="16126" max="16126" width="75.26953125" style="79" customWidth="1"/>
    <col min="16127" max="16127" width="15.54296875" style="79" customWidth="1"/>
    <col min="16128" max="16128" width="23.1796875" style="79" customWidth="1"/>
    <col min="16129" max="16129" width="6.26953125" style="79" customWidth="1"/>
    <col min="16130" max="16130" width="16.1796875" style="79" customWidth="1"/>
    <col min="16131" max="16131" width="9" style="79" customWidth="1"/>
    <col min="16132" max="16132" width="5.453125" style="79" customWidth="1"/>
    <col min="16133" max="16384" width="11.453125" style="79"/>
  </cols>
  <sheetData>
    <row r="1" spans="1:4" ht="17.25" customHeight="1" x14ac:dyDescent="0.3">
      <c r="A1" s="326" t="s">
        <v>118</v>
      </c>
      <c r="B1" s="326"/>
      <c r="C1" s="326"/>
      <c r="D1" s="100"/>
    </row>
    <row r="2" spans="1:4" ht="18.75" customHeight="1" x14ac:dyDescent="0.3">
      <c r="A2" s="326" t="s">
        <v>223</v>
      </c>
      <c r="B2" s="326"/>
      <c r="C2" s="326"/>
      <c r="D2" s="100"/>
    </row>
    <row r="3" spans="1:4" ht="18.75" customHeight="1" x14ac:dyDescent="0.3">
      <c r="A3" s="245"/>
      <c r="B3" s="244"/>
      <c r="C3" s="246"/>
      <c r="D3" s="100"/>
    </row>
    <row r="4" spans="1:4" ht="18.75" customHeight="1" x14ac:dyDescent="0.3">
      <c r="A4" s="82" t="s">
        <v>0</v>
      </c>
      <c r="B4" s="247" t="s">
        <v>244</v>
      </c>
      <c r="C4" s="82"/>
      <c r="D4" s="100"/>
    </row>
    <row r="5" spans="1:4" ht="18.75" customHeight="1" x14ac:dyDescent="0.3">
      <c r="A5" s="85" t="s">
        <v>1</v>
      </c>
      <c r="B5" s="86" t="s">
        <v>230</v>
      </c>
      <c r="C5" s="82"/>
      <c r="D5" s="100"/>
    </row>
    <row r="6" spans="1:4" ht="30" customHeight="1" x14ac:dyDescent="0.35">
      <c r="A6" s="148" t="s">
        <v>2</v>
      </c>
      <c r="B6" s="148"/>
      <c r="C6" s="90"/>
      <c r="D6" s="248"/>
    </row>
    <row r="7" spans="1:4" ht="15" customHeight="1" x14ac:dyDescent="0.35">
      <c r="A7" s="90" t="s">
        <v>3</v>
      </c>
      <c r="B7" s="148" t="s">
        <v>4</v>
      </c>
      <c r="C7" s="90"/>
      <c r="D7" s="93" t="s">
        <v>229</v>
      </c>
    </row>
    <row r="8" spans="1:4" ht="15" customHeight="1" x14ac:dyDescent="0.35">
      <c r="A8" s="90" t="s">
        <v>5</v>
      </c>
      <c r="B8" s="148" t="s">
        <v>6</v>
      </c>
      <c r="C8" s="90"/>
      <c r="D8" s="95" t="s">
        <v>120</v>
      </c>
    </row>
    <row r="9" spans="1:4" ht="15" customHeight="1" x14ac:dyDescent="0.35">
      <c r="A9" s="90" t="s">
        <v>7</v>
      </c>
      <c r="B9" s="148" t="s">
        <v>8</v>
      </c>
      <c r="C9" s="90"/>
      <c r="D9" s="95" t="s">
        <v>224</v>
      </c>
    </row>
    <row r="10" spans="1:4" ht="15" customHeight="1" x14ac:dyDescent="0.35">
      <c r="A10" s="90" t="s">
        <v>9</v>
      </c>
      <c r="B10" s="148" t="s">
        <v>10</v>
      </c>
      <c r="C10" s="90"/>
      <c r="D10" s="95" t="s">
        <v>11</v>
      </c>
    </row>
    <row r="11" spans="1:4" ht="30" customHeight="1" x14ac:dyDescent="0.35">
      <c r="A11" s="146" t="s">
        <v>12</v>
      </c>
      <c r="B11" s="148"/>
      <c r="C11" s="90"/>
      <c r="D11" s="95"/>
    </row>
    <row r="12" spans="1:4" ht="15" customHeight="1" x14ac:dyDescent="0.35">
      <c r="A12" s="249" t="s">
        <v>13</v>
      </c>
      <c r="B12" s="90" t="s">
        <v>14</v>
      </c>
      <c r="C12" s="250" t="s">
        <v>15</v>
      </c>
      <c r="D12" s="100"/>
    </row>
    <row r="13" spans="1:4" ht="15" customHeight="1" x14ac:dyDescent="0.35">
      <c r="A13" s="251" t="s">
        <v>121</v>
      </c>
      <c r="B13" s="90" t="s">
        <v>16</v>
      </c>
      <c r="C13" s="90">
        <v>3</v>
      </c>
      <c r="D13" s="90"/>
    </row>
    <row r="14" spans="1:4" ht="30" customHeight="1" x14ac:dyDescent="0.35">
      <c r="A14" s="148" t="s">
        <v>17</v>
      </c>
      <c r="B14" s="252"/>
      <c r="C14" s="90"/>
      <c r="D14" s="253"/>
    </row>
    <row r="15" spans="1:4" s="80" customFormat="1" ht="18" customHeight="1" x14ac:dyDescent="0.35">
      <c r="A15" s="148" t="s">
        <v>18</v>
      </c>
      <c r="B15" s="148"/>
      <c r="C15" s="150"/>
      <c r="D15" s="151"/>
    </row>
    <row r="16" spans="1:4" s="80" customFormat="1" ht="15" customHeight="1" x14ac:dyDescent="0.35">
      <c r="A16" s="148" t="s">
        <v>19</v>
      </c>
      <c r="B16" s="254"/>
      <c r="C16" s="150"/>
      <c r="D16" s="151"/>
    </row>
    <row r="17" spans="1:6" ht="15" customHeight="1" x14ac:dyDescent="0.35">
      <c r="A17" s="90">
        <v>1</v>
      </c>
      <c r="B17" s="148" t="s">
        <v>20</v>
      </c>
      <c r="C17" s="90"/>
      <c r="D17" s="115" t="s">
        <v>21</v>
      </c>
      <c r="E17" s="116"/>
    </row>
    <row r="18" spans="1:6" ht="15" customHeight="1" x14ac:dyDescent="0.35">
      <c r="A18" s="90">
        <v>2</v>
      </c>
      <c r="B18" s="148" t="s">
        <v>64</v>
      </c>
      <c r="C18" s="90"/>
      <c r="D18" s="115" t="s">
        <v>122</v>
      </c>
      <c r="E18" s="116"/>
    </row>
    <row r="19" spans="1:6" ht="15" customHeight="1" x14ac:dyDescent="0.35">
      <c r="A19" s="90">
        <v>3</v>
      </c>
      <c r="B19" s="148" t="s">
        <v>124</v>
      </c>
      <c r="C19" s="90" t="s">
        <v>123</v>
      </c>
      <c r="D19" s="115">
        <v>1741.66</v>
      </c>
      <c r="E19" s="118"/>
      <c r="F19" s="77"/>
    </row>
    <row r="20" spans="1:6" ht="15" customHeight="1" x14ac:dyDescent="0.35">
      <c r="A20" s="90">
        <v>4</v>
      </c>
      <c r="B20" s="146" t="s">
        <v>22</v>
      </c>
      <c r="C20" s="327" t="s">
        <v>200</v>
      </c>
      <c r="D20" s="327"/>
    </row>
    <row r="21" spans="1:6" ht="15" customHeight="1" x14ac:dyDescent="0.35">
      <c r="A21" s="90">
        <v>5</v>
      </c>
      <c r="B21" s="148" t="s">
        <v>23</v>
      </c>
      <c r="C21" s="255">
        <v>44927</v>
      </c>
      <c r="D21" s="250"/>
    </row>
    <row r="22" spans="1:6" s="80" customFormat="1" ht="30" customHeight="1" x14ac:dyDescent="0.35">
      <c r="A22" s="148" t="s">
        <v>86</v>
      </c>
      <c r="B22" s="148"/>
      <c r="C22" s="150"/>
      <c r="D22" s="151"/>
    </row>
    <row r="23" spans="1:6" ht="15" customHeight="1" x14ac:dyDescent="0.35">
      <c r="A23" s="90">
        <v>1</v>
      </c>
      <c r="B23" s="90" t="s">
        <v>24</v>
      </c>
      <c r="C23" s="90"/>
      <c r="D23" s="154" t="s">
        <v>25</v>
      </c>
    </row>
    <row r="24" spans="1:6" s="80" customFormat="1" ht="15.5" x14ac:dyDescent="0.35">
      <c r="A24" s="90" t="s">
        <v>3</v>
      </c>
      <c r="B24" s="148" t="s">
        <v>206</v>
      </c>
      <c r="C24" s="154"/>
      <c r="D24" s="115">
        <v>1741.66</v>
      </c>
      <c r="E24" s="130"/>
    </row>
    <row r="25" spans="1:6" s="80" customFormat="1" ht="15.5" x14ac:dyDescent="0.35">
      <c r="A25" s="90" t="s">
        <v>5</v>
      </c>
      <c r="B25" s="148" t="s">
        <v>65</v>
      </c>
      <c r="C25" s="132">
        <v>0.3</v>
      </c>
      <c r="D25" s="115">
        <f>D24*$C25</f>
        <v>522.49800000000005</v>
      </c>
      <c r="E25" s="130"/>
    </row>
    <row r="26" spans="1:6" s="87" customFormat="1" ht="15.5" x14ac:dyDescent="0.35">
      <c r="A26" s="90" t="s">
        <v>7</v>
      </c>
      <c r="B26" s="148" t="s">
        <v>26</v>
      </c>
      <c r="C26" s="132"/>
      <c r="D26" s="115">
        <f>D24*C26</f>
        <v>0</v>
      </c>
      <c r="E26" s="133"/>
    </row>
    <row r="27" spans="1:6" s="87" customFormat="1" ht="15.5" x14ac:dyDescent="0.35">
      <c r="A27" s="90" t="s">
        <v>9</v>
      </c>
      <c r="B27" s="148" t="s">
        <v>110</v>
      </c>
      <c r="C27" s="132"/>
      <c r="D27" s="115">
        <f>D24*C27</f>
        <v>0</v>
      </c>
      <c r="E27" s="133"/>
    </row>
    <row r="28" spans="1:6" ht="15.5" x14ac:dyDescent="0.35">
      <c r="A28" s="148"/>
      <c r="B28" s="146" t="s">
        <v>27</v>
      </c>
      <c r="C28" s="170"/>
      <c r="D28" s="136">
        <f>SUM(D24:D27)</f>
        <v>2264.1580000000004</v>
      </c>
      <c r="E28" s="137"/>
    </row>
    <row r="29" spans="1:6" ht="15.5" x14ac:dyDescent="0.35">
      <c r="A29" s="148"/>
      <c r="B29" s="146"/>
      <c r="C29" s="170"/>
      <c r="D29" s="152"/>
      <c r="E29" s="137"/>
    </row>
    <row r="30" spans="1:6" ht="15.5" x14ac:dyDescent="0.35">
      <c r="A30" s="148"/>
      <c r="B30" s="150" t="s">
        <v>84</v>
      </c>
      <c r="C30" s="170"/>
      <c r="D30" s="152"/>
      <c r="E30" s="137"/>
    </row>
    <row r="31" spans="1:6" ht="15.5" x14ac:dyDescent="0.35">
      <c r="A31" s="148"/>
      <c r="B31" s="146"/>
      <c r="C31" s="170"/>
      <c r="D31" s="152"/>
      <c r="E31" s="137"/>
    </row>
    <row r="32" spans="1:6" ht="15.5" x14ac:dyDescent="0.35">
      <c r="A32" s="148" t="s">
        <v>67</v>
      </c>
      <c r="B32" s="254"/>
      <c r="C32" s="150"/>
      <c r="D32" s="151"/>
      <c r="E32" s="137"/>
    </row>
    <row r="33" spans="1:5" ht="15.5" x14ac:dyDescent="0.35">
      <c r="A33" s="90" t="s">
        <v>68</v>
      </c>
      <c r="B33" s="90" t="s">
        <v>49</v>
      </c>
      <c r="C33" s="90" t="s">
        <v>35</v>
      </c>
      <c r="D33" s="154" t="s">
        <v>25</v>
      </c>
      <c r="E33" s="137"/>
    </row>
    <row r="34" spans="1:5" ht="15.5" x14ac:dyDescent="0.35">
      <c r="A34" s="90" t="s">
        <v>3</v>
      </c>
      <c r="B34" s="148" t="s">
        <v>50</v>
      </c>
      <c r="C34" s="132">
        <v>8.3299999999999999E-2</v>
      </c>
      <c r="D34" s="152">
        <f>D28/12</f>
        <v>188.67983333333336</v>
      </c>
      <c r="E34" s="137"/>
    </row>
    <row r="35" spans="1:5" ht="15.5" x14ac:dyDescent="0.35">
      <c r="A35" s="90" t="s">
        <v>5</v>
      </c>
      <c r="B35" s="146" t="s">
        <v>69</v>
      </c>
      <c r="C35" s="132">
        <v>0.121</v>
      </c>
      <c r="D35" s="152">
        <f>D28*C35</f>
        <v>273.96311800000001</v>
      </c>
      <c r="E35" s="137"/>
    </row>
    <row r="36" spans="1:5" ht="15.5" x14ac:dyDescent="0.35">
      <c r="A36" s="322" t="s">
        <v>115</v>
      </c>
      <c r="B36" s="322"/>
      <c r="C36" s="132"/>
      <c r="D36" s="152">
        <f>SUM(D34:D35)</f>
        <v>462.64295133333337</v>
      </c>
      <c r="E36" s="137"/>
    </row>
    <row r="37" spans="1:5" ht="15.5" x14ac:dyDescent="0.35">
      <c r="A37" s="90" t="s">
        <v>7</v>
      </c>
      <c r="B37" s="146" t="s">
        <v>114</v>
      </c>
      <c r="C37" s="132"/>
      <c r="D37" s="152">
        <f>D36*C50</f>
        <v>170.25260609066672</v>
      </c>
      <c r="E37" s="137"/>
    </row>
    <row r="38" spans="1:5" ht="15.5" x14ac:dyDescent="0.35">
      <c r="A38" s="90"/>
      <c r="B38" s="90" t="s">
        <v>47</v>
      </c>
      <c r="C38" s="1"/>
      <c r="D38" s="136">
        <f>SUM(D36:D37)</f>
        <v>632.89555742400012</v>
      </c>
      <c r="E38" s="137"/>
    </row>
    <row r="39" spans="1:5" ht="15.5" x14ac:dyDescent="0.35">
      <c r="A39" s="90"/>
      <c r="B39" s="90"/>
      <c r="C39" s="1"/>
      <c r="D39" s="152"/>
      <c r="E39" s="137"/>
    </row>
    <row r="40" spans="1:5" ht="15.5" x14ac:dyDescent="0.35">
      <c r="A40" s="148" t="s">
        <v>113</v>
      </c>
      <c r="B40" s="149"/>
      <c r="C40" s="150"/>
      <c r="D40" s="151"/>
      <c r="E40" s="137"/>
    </row>
    <row r="41" spans="1:5" ht="15.5" x14ac:dyDescent="0.35">
      <c r="A41" s="90" t="s">
        <v>70</v>
      </c>
      <c r="B41" s="90" t="s">
        <v>71</v>
      </c>
      <c r="C41" s="90" t="s">
        <v>35</v>
      </c>
      <c r="D41" s="154" t="s">
        <v>25</v>
      </c>
      <c r="E41" s="137"/>
    </row>
    <row r="42" spans="1:5" ht="15.5" x14ac:dyDescent="0.35">
      <c r="A42" s="90" t="s">
        <v>3</v>
      </c>
      <c r="B42" s="148" t="s">
        <v>36</v>
      </c>
      <c r="C42" s="132">
        <v>0.2</v>
      </c>
      <c r="D42" s="152">
        <f>C42*D$28</f>
        <v>452.83160000000009</v>
      </c>
      <c r="E42" s="137"/>
    </row>
    <row r="43" spans="1:5" ht="15.5" x14ac:dyDescent="0.35">
      <c r="A43" s="90" t="s">
        <v>5</v>
      </c>
      <c r="B43" s="148" t="s">
        <v>41</v>
      </c>
      <c r="C43" s="132">
        <v>2.5000000000000001E-2</v>
      </c>
      <c r="D43" s="152">
        <f t="shared" ref="D43:D49" si="0">C43*D$28</f>
        <v>56.603950000000012</v>
      </c>
      <c r="E43" s="137"/>
    </row>
    <row r="44" spans="1:5" ht="15.5" x14ac:dyDescent="0.35">
      <c r="A44" s="90" t="s">
        <v>7</v>
      </c>
      <c r="B44" s="148" t="s">
        <v>77</v>
      </c>
      <c r="C44" s="132">
        <v>0.03</v>
      </c>
      <c r="D44" s="152">
        <f t="shared" si="0"/>
        <v>67.924740000000014</v>
      </c>
      <c r="E44" s="137"/>
    </row>
    <row r="45" spans="1:5" ht="15.5" x14ac:dyDescent="0.35">
      <c r="A45" s="90" t="s">
        <v>9</v>
      </c>
      <c r="B45" s="148" t="s">
        <v>37</v>
      </c>
      <c r="C45" s="132">
        <v>1.4999999999999999E-2</v>
      </c>
      <c r="D45" s="152">
        <f t="shared" si="0"/>
        <v>33.962370000000007</v>
      </c>
      <c r="E45" s="137"/>
    </row>
    <row r="46" spans="1:5" ht="15.5" x14ac:dyDescent="0.35">
      <c r="A46" s="90" t="s">
        <v>40</v>
      </c>
      <c r="B46" s="148" t="s">
        <v>38</v>
      </c>
      <c r="C46" s="132">
        <v>0.01</v>
      </c>
      <c r="D46" s="152">
        <f t="shared" si="0"/>
        <v>22.641580000000005</v>
      </c>
      <c r="E46" s="137"/>
    </row>
    <row r="47" spans="1:5" ht="15.5" x14ac:dyDescent="0.35">
      <c r="A47" s="90" t="s">
        <v>42</v>
      </c>
      <c r="B47" s="148" t="s">
        <v>46</v>
      </c>
      <c r="C47" s="132">
        <v>6.0000000000000001E-3</v>
      </c>
      <c r="D47" s="152">
        <f t="shared" si="0"/>
        <v>13.584948000000002</v>
      </c>
      <c r="E47" s="137"/>
    </row>
    <row r="48" spans="1:5" ht="15.5" x14ac:dyDescent="0.35">
      <c r="A48" s="90" t="s">
        <v>44</v>
      </c>
      <c r="B48" s="148" t="s">
        <v>39</v>
      </c>
      <c r="C48" s="132">
        <v>2E-3</v>
      </c>
      <c r="D48" s="152">
        <f t="shared" si="0"/>
        <v>4.5283160000000011</v>
      </c>
      <c r="E48" s="137"/>
    </row>
    <row r="49" spans="1:10" ht="15.5" x14ac:dyDescent="0.35">
      <c r="A49" s="90" t="s">
        <v>45</v>
      </c>
      <c r="B49" s="148" t="s">
        <v>43</v>
      </c>
      <c r="C49" s="132">
        <v>0.08</v>
      </c>
      <c r="D49" s="152">
        <f t="shared" si="0"/>
        <v>181.13264000000004</v>
      </c>
      <c r="E49" s="137"/>
    </row>
    <row r="50" spans="1:10" ht="15.5" x14ac:dyDescent="0.35">
      <c r="A50" s="90"/>
      <c r="B50" s="90" t="s">
        <v>47</v>
      </c>
      <c r="C50" s="1">
        <f>SUM(C42:C49)</f>
        <v>0.36800000000000005</v>
      </c>
      <c r="D50" s="136">
        <f>SUM(D42:D49)</f>
        <v>833.21014400000013</v>
      </c>
      <c r="E50" s="137"/>
    </row>
    <row r="51" spans="1:10" s="80" customFormat="1" ht="30" customHeight="1" x14ac:dyDescent="0.35">
      <c r="A51" s="148" t="s">
        <v>72</v>
      </c>
      <c r="B51" s="148"/>
      <c r="C51" s="150"/>
      <c r="D51" s="151"/>
    </row>
    <row r="52" spans="1:10" ht="16.5" customHeight="1" thickBot="1" x14ac:dyDescent="0.4">
      <c r="A52" s="90" t="s">
        <v>73</v>
      </c>
      <c r="B52" s="90" t="s">
        <v>28</v>
      </c>
      <c r="C52" s="170"/>
      <c r="D52" s="154" t="s">
        <v>25</v>
      </c>
      <c r="E52" s="137"/>
    </row>
    <row r="53" spans="1:10" s="141" customFormat="1" ht="16" thickTop="1" x14ac:dyDescent="0.35">
      <c r="A53" s="90" t="s">
        <v>3</v>
      </c>
      <c r="B53" s="146" t="s">
        <v>78</v>
      </c>
      <c r="C53" s="156">
        <v>4.8</v>
      </c>
      <c r="D53" s="152">
        <f>G57</f>
        <v>39.5</v>
      </c>
      <c r="E53" s="157"/>
      <c r="F53" s="158" t="s">
        <v>201</v>
      </c>
      <c r="G53" s="39">
        <v>2</v>
      </c>
      <c r="I53" s="158" t="s">
        <v>129</v>
      </c>
      <c r="J53" s="3">
        <v>23.68</v>
      </c>
    </row>
    <row r="54" spans="1:10" s="141" customFormat="1" ht="15.5" x14ac:dyDescent="0.35">
      <c r="A54" s="90" t="s">
        <v>5</v>
      </c>
      <c r="B54" s="148" t="s">
        <v>79</v>
      </c>
      <c r="C54" s="159"/>
      <c r="D54" s="152">
        <f>J57</f>
        <v>287.71199999999999</v>
      </c>
      <c r="E54" s="157"/>
      <c r="F54" s="160" t="s">
        <v>202</v>
      </c>
      <c r="G54" s="36">
        <f>'[1]Valores em comum'!$C$7</f>
        <v>4.8</v>
      </c>
      <c r="I54" s="160" t="s">
        <v>207</v>
      </c>
      <c r="J54" s="37">
        <v>15</v>
      </c>
    </row>
    <row r="55" spans="1:10" s="141" customFormat="1" ht="15.5" x14ac:dyDescent="0.35">
      <c r="A55" s="90" t="s">
        <v>7</v>
      </c>
      <c r="B55" s="148" t="s">
        <v>74</v>
      </c>
      <c r="C55" s="159"/>
      <c r="D55" s="152"/>
      <c r="E55" s="157"/>
      <c r="F55" s="160" t="s">
        <v>203</v>
      </c>
      <c r="G55" s="162">
        <v>0.06</v>
      </c>
      <c r="I55" s="163" t="s">
        <v>208</v>
      </c>
      <c r="J55" s="40">
        <f>J53*J54</f>
        <v>355.2</v>
      </c>
    </row>
    <row r="56" spans="1:10" s="141" customFormat="1" ht="15.5" x14ac:dyDescent="0.35">
      <c r="A56" s="90" t="s">
        <v>9</v>
      </c>
      <c r="B56" s="148" t="s">
        <v>199</v>
      </c>
      <c r="C56" s="159"/>
      <c r="D56" s="152">
        <v>19.420000000000002</v>
      </c>
      <c r="E56" s="157"/>
      <c r="F56" s="160" t="s">
        <v>204</v>
      </c>
      <c r="G56" s="37">
        <v>15</v>
      </c>
      <c r="I56" s="160" t="s">
        <v>209</v>
      </c>
      <c r="J56" s="41">
        <f>J55*19%</f>
        <v>67.488</v>
      </c>
    </row>
    <row r="57" spans="1:10" s="141" customFormat="1" ht="16" thickBot="1" x14ac:dyDescent="0.4">
      <c r="A57" s="90" t="s">
        <v>40</v>
      </c>
      <c r="B57" s="148" t="s">
        <v>111</v>
      </c>
      <c r="C57" s="159"/>
      <c r="D57" s="152"/>
      <c r="E57" s="157"/>
      <c r="F57" s="165" t="s">
        <v>205</v>
      </c>
      <c r="G57" s="38">
        <f>ROUND((G53*G54*G56)-(G55*D24),2)</f>
        <v>39.5</v>
      </c>
      <c r="I57" s="165" t="s">
        <v>205</v>
      </c>
      <c r="J57" s="38">
        <f>J55-J56</f>
        <v>287.71199999999999</v>
      </c>
    </row>
    <row r="58" spans="1:10" s="87" customFormat="1" ht="16.5" thickTop="1" thickBot="1" x14ac:dyDescent="0.4">
      <c r="A58" s="90" t="s">
        <v>42</v>
      </c>
      <c r="B58" s="148" t="s">
        <v>112</v>
      </c>
      <c r="C58" s="170"/>
      <c r="D58" s="152"/>
      <c r="E58" s="167"/>
    </row>
    <row r="59" spans="1:10" ht="16" thickTop="1" x14ac:dyDescent="0.35">
      <c r="A59" s="90"/>
      <c r="B59" s="146" t="s">
        <v>29</v>
      </c>
      <c r="C59" s="170"/>
      <c r="D59" s="152">
        <f>SUM(D53:D58)</f>
        <v>346.63200000000001</v>
      </c>
      <c r="E59" s="137"/>
      <c r="F59" s="158"/>
      <c r="G59" s="3"/>
    </row>
    <row r="60" spans="1:10" ht="16" thickBot="1" x14ac:dyDescent="0.4">
      <c r="A60" s="90"/>
      <c r="B60" s="146"/>
      <c r="C60" s="170"/>
      <c r="D60" s="152"/>
      <c r="E60" s="137"/>
      <c r="F60" s="169" t="s">
        <v>131</v>
      </c>
      <c r="G60" s="42">
        <v>19.420000000000002</v>
      </c>
    </row>
    <row r="61" spans="1:10" ht="16" thickTop="1" x14ac:dyDescent="0.35">
      <c r="A61" s="148" t="s">
        <v>75</v>
      </c>
      <c r="B61" s="148"/>
      <c r="C61" s="150"/>
      <c r="D61" s="151"/>
      <c r="E61" s="137"/>
    </row>
    <row r="62" spans="1:10" ht="15.5" x14ac:dyDescent="0.35">
      <c r="A62" s="90">
        <v>2</v>
      </c>
      <c r="B62" s="146" t="s">
        <v>76</v>
      </c>
      <c r="C62" s="170"/>
      <c r="D62" s="154" t="s">
        <v>25</v>
      </c>
      <c r="E62" s="137"/>
    </row>
    <row r="63" spans="1:10" ht="15.5" x14ac:dyDescent="0.35">
      <c r="A63" s="90" t="s">
        <v>68</v>
      </c>
      <c r="B63" s="148" t="s">
        <v>108</v>
      </c>
      <c r="C63" s="159"/>
      <c r="D63" s="152">
        <f>D38</f>
        <v>632.89555742400012</v>
      </c>
      <c r="E63" s="137"/>
    </row>
    <row r="64" spans="1:10" ht="15.5" x14ac:dyDescent="0.35">
      <c r="A64" s="90" t="s">
        <v>70</v>
      </c>
      <c r="B64" s="148" t="s">
        <v>71</v>
      </c>
      <c r="C64" s="159"/>
      <c r="D64" s="152">
        <f>D50</f>
        <v>833.21014400000013</v>
      </c>
      <c r="E64" s="137"/>
    </row>
    <row r="65" spans="1:5" ht="15.5" x14ac:dyDescent="0.35">
      <c r="A65" s="90" t="s">
        <v>73</v>
      </c>
      <c r="B65" s="148" t="s">
        <v>28</v>
      </c>
      <c r="C65" s="159"/>
      <c r="D65" s="152">
        <f>D59</f>
        <v>346.63200000000001</v>
      </c>
      <c r="E65" s="137"/>
    </row>
    <row r="66" spans="1:5" ht="15.5" x14ac:dyDescent="0.35">
      <c r="A66" s="323" t="s">
        <v>80</v>
      </c>
      <c r="B66" s="323"/>
      <c r="C66" s="323"/>
      <c r="D66" s="136">
        <f>SUM(D63:D65)</f>
        <v>1812.7377014240003</v>
      </c>
      <c r="E66" s="137"/>
    </row>
    <row r="67" spans="1:5" ht="15.5" x14ac:dyDescent="0.35">
      <c r="A67" s="90"/>
      <c r="B67" s="90"/>
      <c r="C67" s="90"/>
      <c r="D67" s="152"/>
      <c r="E67" s="137"/>
    </row>
    <row r="68" spans="1:5" ht="15.5" x14ac:dyDescent="0.35">
      <c r="A68" s="148" t="s">
        <v>85</v>
      </c>
      <c r="B68" s="254"/>
      <c r="C68" s="150"/>
      <c r="D68" s="151"/>
      <c r="E68" s="137"/>
    </row>
    <row r="69" spans="1:5" ht="15.5" x14ac:dyDescent="0.35">
      <c r="A69" s="90">
        <v>3</v>
      </c>
      <c r="B69" s="90" t="s">
        <v>52</v>
      </c>
      <c r="C69" s="90" t="s">
        <v>35</v>
      </c>
      <c r="D69" s="154" t="s">
        <v>25</v>
      </c>
      <c r="E69" s="137"/>
    </row>
    <row r="70" spans="1:5" ht="15.5" x14ac:dyDescent="0.35">
      <c r="A70" s="90" t="s">
        <v>3</v>
      </c>
      <c r="B70" s="148" t="s">
        <v>53</v>
      </c>
      <c r="C70" s="132">
        <v>4.1999999999999997E-3</v>
      </c>
      <c r="D70" s="152">
        <f>C70*D28</f>
        <v>9.5094636000000001</v>
      </c>
      <c r="E70" s="137"/>
    </row>
    <row r="71" spans="1:5" ht="15.5" x14ac:dyDescent="0.35">
      <c r="A71" s="90" t="s">
        <v>5</v>
      </c>
      <c r="B71" s="148" t="s">
        <v>54</v>
      </c>
      <c r="C71" s="132">
        <v>0.08</v>
      </c>
      <c r="D71" s="152">
        <f>C71*D70</f>
        <v>0.76075708800000008</v>
      </c>
      <c r="E71" s="137"/>
    </row>
    <row r="72" spans="1:5" ht="15.5" x14ac:dyDescent="0.35">
      <c r="A72" s="90" t="s">
        <v>7</v>
      </c>
      <c r="B72" s="148" t="s">
        <v>81</v>
      </c>
      <c r="C72" s="132">
        <v>0.02</v>
      </c>
      <c r="D72" s="152">
        <f>C72*D28</f>
        <v>45.283160000000009</v>
      </c>
      <c r="E72" s="137"/>
    </row>
    <row r="73" spans="1:5" ht="15.5" x14ac:dyDescent="0.35">
      <c r="A73" s="90" t="s">
        <v>9</v>
      </c>
      <c r="B73" s="148" t="s">
        <v>55</v>
      </c>
      <c r="C73" s="132">
        <v>1.9400000000000001E-2</v>
      </c>
      <c r="D73" s="152">
        <f>C73*D28</f>
        <v>43.924665200000007</v>
      </c>
      <c r="E73" s="137"/>
    </row>
    <row r="74" spans="1:5" ht="15.5" x14ac:dyDescent="0.35">
      <c r="A74" s="90" t="s">
        <v>40</v>
      </c>
      <c r="B74" s="148" t="s">
        <v>82</v>
      </c>
      <c r="C74" s="132"/>
      <c r="D74" s="152">
        <f>D73*C50</f>
        <v>16.164276793600006</v>
      </c>
      <c r="E74" s="137"/>
    </row>
    <row r="75" spans="1:5" ht="15.5" x14ac:dyDescent="0.35">
      <c r="A75" s="90" t="s">
        <v>42</v>
      </c>
      <c r="B75" s="148" t="s">
        <v>83</v>
      </c>
      <c r="C75" s="132">
        <v>0.02</v>
      </c>
      <c r="D75" s="152">
        <f>C75*D28</f>
        <v>45.283160000000009</v>
      </c>
      <c r="E75" s="137"/>
    </row>
    <row r="76" spans="1:5" ht="15.5" x14ac:dyDescent="0.35">
      <c r="A76" s="90"/>
      <c r="B76" s="90" t="s">
        <v>47</v>
      </c>
      <c r="C76" s="1"/>
      <c r="D76" s="136">
        <f>SUM(D70:D75)</f>
        <v>160.92548268160004</v>
      </c>
      <c r="E76" s="137"/>
    </row>
    <row r="77" spans="1:5" ht="15.5" x14ac:dyDescent="0.35">
      <c r="A77" s="90"/>
      <c r="B77" s="90"/>
      <c r="C77" s="1"/>
      <c r="D77" s="152"/>
      <c r="E77" s="137"/>
    </row>
    <row r="78" spans="1:5" ht="15.5" x14ac:dyDescent="0.35">
      <c r="A78" s="90"/>
      <c r="B78" s="150" t="s">
        <v>87</v>
      </c>
      <c r="C78" s="1"/>
      <c r="D78" s="152"/>
      <c r="E78" s="137"/>
    </row>
    <row r="79" spans="1:5" ht="15.5" x14ac:dyDescent="0.35">
      <c r="A79" s="90"/>
      <c r="B79" s="90"/>
      <c r="C79" s="90"/>
      <c r="D79" s="152"/>
      <c r="E79" s="137"/>
    </row>
    <row r="80" spans="1:5" ht="15.5" x14ac:dyDescent="0.35">
      <c r="A80" s="148" t="s">
        <v>88</v>
      </c>
      <c r="B80" s="254"/>
      <c r="C80" s="150"/>
      <c r="D80" s="151"/>
      <c r="E80" s="137"/>
    </row>
    <row r="81" spans="1:5" ht="15.5" x14ac:dyDescent="0.35">
      <c r="A81" s="90" t="s">
        <v>34</v>
      </c>
      <c r="B81" s="90" t="s">
        <v>57</v>
      </c>
      <c r="C81" s="90" t="s">
        <v>35</v>
      </c>
      <c r="D81" s="154" t="s">
        <v>25</v>
      </c>
      <c r="E81" s="137"/>
    </row>
    <row r="82" spans="1:5" ht="15.5" x14ac:dyDescent="0.35">
      <c r="A82" s="90" t="s">
        <v>3</v>
      </c>
      <c r="B82" s="148" t="s">
        <v>89</v>
      </c>
      <c r="C82" s="132">
        <v>6.8999999999999999E-3</v>
      </c>
      <c r="D82" s="152">
        <f>C82*D28</f>
        <v>15.622690200000003</v>
      </c>
      <c r="E82" s="137"/>
    </row>
    <row r="83" spans="1:5" ht="15.5" x14ac:dyDescent="0.35">
      <c r="A83" s="90" t="s">
        <v>5</v>
      </c>
      <c r="B83" s="148" t="s">
        <v>57</v>
      </c>
      <c r="C83" s="132">
        <v>1.66E-2</v>
      </c>
      <c r="D83" s="152">
        <f>C83*D$28</f>
        <v>37.585022800000004</v>
      </c>
      <c r="E83" s="137"/>
    </row>
    <row r="84" spans="1:5" ht="15.5" x14ac:dyDescent="0.35">
      <c r="A84" s="90" t="s">
        <v>7</v>
      </c>
      <c r="B84" s="148" t="s">
        <v>56</v>
      </c>
      <c r="C84" s="132">
        <v>1.6999999999999999E-3</v>
      </c>
      <c r="D84" s="152">
        <f>C84*D$28</f>
        <v>3.8490686000000003</v>
      </c>
      <c r="E84" s="137"/>
    </row>
    <row r="85" spans="1:5" ht="15.5" x14ac:dyDescent="0.35">
      <c r="A85" s="90" t="s">
        <v>9</v>
      </c>
      <c r="B85" s="148" t="s">
        <v>58</v>
      </c>
      <c r="C85" s="132">
        <v>2.9999999999999997E-4</v>
      </c>
      <c r="D85" s="152">
        <f>C85*D$28</f>
        <v>0.67924740000000006</v>
      </c>
      <c r="E85" s="137"/>
    </row>
    <row r="86" spans="1:5" ht="15.5" x14ac:dyDescent="0.35">
      <c r="A86" s="90" t="s">
        <v>40</v>
      </c>
      <c r="B86" s="148" t="s">
        <v>51</v>
      </c>
      <c r="C86" s="132">
        <v>3.7000000000000002E-3</v>
      </c>
      <c r="D86" s="152">
        <f>C86*D$28</f>
        <v>8.377384600000001</v>
      </c>
      <c r="E86" s="137"/>
    </row>
    <row r="87" spans="1:5" ht="15.5" x14ac:dyDescent="0.35">
      <c r="A87" s="90" t="s">
        <v>42</v>
      </c>
      <c r="B87" s="148" t="s">
        <v>66</v>
      </c>
      <c r="C87" s="132"/>
      <c r="D87" s="152"/>
      <c r="E87" s="137"/>
    </row>
    <row r="88" spans="1:5" ht="15.5" x14ac:dyDescent="0.35">
      <c r="A88" s="322" t="s">
        <v>115</v>
      </c>
      <c r="B88" s="322"/>
      <c r="C88" s="132"/>
      <c r="D88" s="152">
        <f>SUM(D82:D87)</f>
        <v>66.113413600000015</v>
      </c>
      <c r="E88" s="137"/>
    </row>
    <row r="89" spans="1:5" ht="15.5" x14ac:dyDescent="0.35">
      <c r="A89" s="90" t="s">
        <v>44</v>
      </c>
      <c r="B89" s="146" t="s">
        <v>116</v>
      </c>
      <c r="C89" s="146"/>
      <c r="D89" s="152">
        <f>D88*C50</f>
        <v>24.32973620480001</v>
      </c>
      <c r="E89" s="137"/>
    </row>
    <row r="90" spans="1:5" ht="15.5" x14ac:dyDescent="0.35">
      <c r="A90" s="323" t="s">
        <v>47</v>
      </c>
      <c r="B90" s="323"/>
      <c r="C90" s="323"/>
      <c r="D90" s="136">
        <f>SUM(D88:D89)</f>
        <v>90.443149804800029</v>
      </c>
      <c r="E90" s="137"/>
    </row>
    <row r="91" spans="1:5" ht="15.5" x14ac:dyDescent="0.35">
      <c r="A91" s="90"/>
      <c r="B91" s="148"/>
      <c r="C91" s="132"/>
      <c r="D91" s="152"/>
      <c r="E91" s="137"/>
    </row>
    <row r="92" spans="1:5" ht="15.5" x14ac:dyDescent="0.35">
      <c r="A92" s="148" t="s">
        <v>90</v>
      </c>
      <c r="B92" s="254"/>
      <c r="C92" s="150"/>
      <c r="D92" s="151"/>
      <c r="E92" s="137"/>
    </row>
    <row r="93" spans="1:5" ht="15.5" x14ac:dyDescent="0.35">
      <c r="A93" s="90" t="s">
        <v>48</v>
      </c>
      <c r="B93" s="90" t="s">
        <v>91</v>
      </c>
      <c r="C93" s="90" t="s">
        <v>35</v>
      </c>
      <c r="D93" s="154" t="s">
        <v>25</v>
      </c>
      <c r="E93" s="137"/>
    </row>
    <row r="94" spans="1:5" ht="15.5" x14ac:dyDescent="0.35">
      <c r="A94" s="90" t="s">
        <v>3</v>
      </c>
      <c r="B94" s="148" t="s">
        <v>92</v>
      </c>
      <c r="C94" s="324" t="s">
        <v>93</v>
      </c>
      <c r="D94" s="324"/>
      <c r="E94" s="137"/>
    </row>
    <row r="95" spans="1:5" ht="15.5" x14ac:dyDescent="0.35">
      <c r="A95" s="323" t="s">
        <v>80</v>
      </c>
      <c r="B95" s="323"/>
      <c r="C95" s="323"/>
      <c r="D95" s="152"/>
      <c r="E95" s="137"/>
    </row>
    <row r="96" spans="1:5" ht="15.5" x14ac:dyDescent="0.35">
      <c r="A96" s="90"/>
      <c r="B96" s="90"/>
      <c r="C96" s="90"/>
      <c r="D96" s="152"/>
      <c r="E96" s="137"/>
    </row>
    <row r="97" spans="1:5" ht="15.5" x14ac:dyDescent="0.35">
      <c r="A97" s="148" t="s">
        <v>94</v>
      </c>
      <c r="B97" s="254"/>
      <c r="C97" s="150"/>
      <c r="D97" s="151"/>
      <c r="E97" s="137"/>
    </row>
    <row r="98" spans="1:5" ht="15.5" x14ac:dyDescent="0.35">
      <c r="A98" s="90">
        <v>4</v>
      </c>
      <c r="B98" s="90" t="s">
        <v>95</v>
      </c>
      <c r="C98" s="90" t="s">
        <v>35</v>
      </c>
      <c r="D98" s="154" t="s">
        <v>25</v>
      </c>
      <c r="E98" s="137"/>
    </row>
    <row r="99" spans="1:5" ht="15.5" x14ac:dyDescent="0.35">
      <c r="A99" s="90" t="s">
        <v>34</v>
      </c>
      <c r="B99" s="146" t="s">
        <v>57</v>
      </c>
      <c r="C99" s="90"/>
      <c r="D99" s="154"/>
      <c r="E99" s="137"/>
    </row>
    <row r="100" spans="1:5" ht="15.5" x14ac:dyDescent="0.35">
      <c r="A100" s="90" t="s">
        <v>48</v>
      </c>
      <c r="B100" s="146" t="s">
        <v>91</v>
      </c>
      <c r="C100" s="324" t="s">
        <v>93</v>
      </c>
      <c r="D100" s="324"/>
      <c r="E100" s="137"/>
    </row>
    <row r="101" spans="1:5" ht="15.5" x14ac:dyDescent="0.35">
      <c r="A101" s="323" t="s">
        <v>80</v>
      </c>
      <c r="B101" s="323"/>
      <c r="C101" s="323"/>
      <c r="D101" s="136"/>
      <c r="E101" s="137"/>
    </row>
    <row r="102" spans="1:5" ht="15.5" x14ac:dyDescent="0.35">
      <c r="A102" s="90"/>
      <c r="B102" s="90"/>
      <c r="C102" s="90"/>
      <c r="D102" s="152"/>
      <c r="E102" s="137"/>
    </row>
    <row r="103" spans="1:5" ht="15.5" x14ac:dyDescent="0.35">
      <c r="A103" s="90"/>
      <c r="B103" s="148"/>
      <c r="C103" s="132"/>
      <c r="D103" s="152"/>
      <c r="E103" s="137"/>
    </row>
    <row r="104" spans="1:5" s="80" customFormat="1" ht="15.75" customHeight="1" x14ac:dyDescent="0.35">
      <c r="A104" s="321" t="s">
        <v>97</v>
      </c>
      <c r="B104" s="321"/>
      <c r="C104" s="321"/>
      <c r="D104" s="321"/>
    </row>
    <row r="105" spans="1:5" ht="16.5" customHeight="1" x14ac:dyDescent="0.35">
      <c r="A105" s="90">
        <v>5</v>
      </c>
      <c r="B105" s="321" t="s">
        <v>117</v>
      </c>
      <c r="C105" s="321"/>
      <c r="D105" s="154" t="s">
        <v>25</v>
      </c>
      <c r="E105" s="137"/>
    </row>
    <row r="106" spans="1:5" s="87" customFormat="1" ht="15.5" x14ac:dyDescent="0.35">
      <c r="A106" s="90" t="s">
        <v>3</v>
      </c>
      <c r="B106" s="146" t="s">
        <v>30</v>
      </c>
      <c r="C106" s="170"/>
      <c r="D106" s="152">
        <f>Uniformes!M11</f>
        <v>57.819166666666668</v>
      </c>
      <c r="E106" s="167"/>
    </row>
    <row r="107" spans="1:5" s="87" customFormat="1" ht="15.5" x14ac:dyDescent="0.35">
      <c r="A107" s="90" t="s">
        <v>5</v>
      </c>
      <c r="B107" s="148" t="s">
        <v>31</v>
      </c>
      <c r="C107" s="170"/>
      <c r="D107" s="152"/>
      <c r="E107" s="167"/>
    </row>
    <row r="108" spans="1:5" s="87" customFormat="1" ht="15.5" x14ac:dyDescent="0.35">
      <c r="A108" s="90" t="s">
        <v>7</v>
      </c>
      <c r="B108" s="148" t="s">
        <v>119</v>
      </c>
      <c r="C108" s="170"/>
      <c r="D108" s="152">
        <f>Uniformes!O18</f>
        <v>2.0735694444444444</v>
      </c>
      <c r="E108" s="167"/>
    </row>
    <row r="109" spans="1:5" s="87" customFormat="1" ht="15.5" x14ac:dyDescent="0.35">
      <c r="A109" s="90" t="s">
        <v>9</v>
      </c>
      <c r="B109" s="148" t="s">
        <v>32</v>
      </c>
      <c r="C109" s="170"/>
      <c r="D109" s="152"/>
      <c r="E109" s="167"/>
    </row>
    <row r="110" spans="1:5" ht="15.5" x14ac:dyDescent="0.35">
      <c r="A110" s="323" t="s">
        <v>33</v>
      </c>
      <c r="B110" s="323"/>
      <c r="C110" s="323"/>
      <c r="D110" s="136">
        <f>SUM(D106:D109)</f>
        <v>59.892736111111113</v>
      </c>
      <c r="E110" s="137"/>
    </row>
    <row r="111" spans="1:5" ht="15.5" x14ac:dyDescent="0.35">
      <c r="A111" s="90"/>
      <c r="B111" s="90" t="s">
        <v>98</v>
      </c>
      <c r="C111" s="90"/>
      <c r="D111" s="152"/>
      <c r="E111" s="137"/>
    </row>
    <row r="112" spans="1:5" ht="15.5" x14ac:dyDescent="0.35">
      <c r="A112" s="90"/>
      <c r="B112" s="146"/>
      <c r="C112" s="170"/>
      <c r="D112" s="152"/>
      <c r="E112" s="137"/>
    </row>
    <row r="113" spans="1:5" s="80" customFormat="1" ht="30" customHeight="1" x14ac:dyDescent="0.35">
      <c r="A113" s="148" t="s">
        <v>100</v>
      </c>
      <c r="B113" s="148"/>
      <c r="C113" s="150"/>
      <c r="D113" s="151"/>
    </row>
    <row r="114" spans="1:5" ht="15.5" x14ac:dyDescent="0.35">
      <c r="A114" s="90">
        <v>6</v>
      </c>
      <c r="B114" s="90" t="s">
        <v>99</v>
      </c>
      <c r="C114" s="90" t="s">
        <v>35</v>
      </c>
      <c r="D114" s="154" t="s">
        <v>25</v>
      </c>
      <c r="E114" s="137"/>
    </row>
    <row r="115" spans="1:5" ht="15.5" x14ac:dyDescent="0.35">
      <c r="A115" s="90" t="s">
        <v>3</v>
      </c>
      <c r="B115" s="148" t="s">
        <v>59</v>
      </c>
      <c r="C115" s="132">
        <v>0.04</v>
      </c>
      <c r="D115" s="152">
        <f>C115*D131</f>
        <v>175.52628280086046</v>
      </c>
    </row>
    <row r="116" spans="1:5" ht="15.5" x14ac:dyDescent="0.35">
      <c r="A116" s="90" t="s">
        <v>5</v>
      </c>
      <c r="B116" s="148" t="s">
        <v>61</v>
      </c>
      <c r="C116" s="132">
        <v>0.03</v>
      </c>
      <c r="D116" s="152">
        <f>C116*D131</f>
        <v>131.64471210064534</v>
      </c>
    </row>
    <row r="117" spans="1:5" ht="15.5" x14ac:dyDescent="0.35">
      <c r="A117" s="325" t="s">
        <v>7</v>
      </c>
      <c r="B117" s="254" t="s">
        <v>60</v>
      </c>
      <c r="C117" s="132"/>
      <c r="D117" s="152"/>
    </row>
    <row r="118" spans="1:5" ht="15.5" x14ac:dyDescent="0.35">
      <c r="A118" s="325"/>
      <c r="B118" s="148" t="s">
        <v>196</v>
      </c>
      <c r="C118" s="132">
        <v>6.4999999999999997E-3</v>
      </c>
      <c r="D118" s="152">
        <f>C118*D133</f>
        <v>35.140625</v>
      </c>
      <c r="E118" s="177"/>
    </row>
    <row r="119" spans="1:5" ht="15.5" x14ac:dyDescent="0.35">
      <c r="A119" s="325"/>
      <c r="B119" s="148" t="s">
        <v>197</v>
      </c>
      <c r="C119" s="132">
        <v>0.03</v>
      </c>
      <c r="D119" s="152">
        <f>C119*D133</f>
        <v>162.1875</v>
      </c>
    </row>
    <row r="120" spans="1:5" ht="15.5" x14ac:dyDescent="0.35">
      <c r="A120" s="325"/>
      <c r="B120" s="148" t="s">
        <v>198</v>
      </c>
      <c r="C120" s="132">
        <v>2.5000000000000001E-2</v>
      </c>
      <c r="D120" s="152">
        <f>C120*D133</f>
        <v>135.15625</v>
      </c>
    </row>
    <row r="121" spans="1:5" ht="15.5" x14ac:dyDescent="0.35">
      <c r="A121" s="256"/>
      <c r="B121" s="170" t="s">
        <v>109</v>
      </c>
      <c r="C121" s="1">
        <f>SUM(C115,C116,C118,C119,C120)</f>
        <v>0.13150000000000001</v>
      </c>
      <c r="D121" s="152">
        <f>SUM(D118:D120)</f>
        <v>332.484375</v>
      </c>
    </row>
    <row r="122" spans="1:5" ht="15.5" x14ac:dyDescent="0.35">
      <c r="A122" s="90"/>
      <c r="B122" s="170" t="s">
        <v>47</v>
      </c>
      <c r="C122" s="179"/>
      <c r="D122" s="136">
        <f>SUM(D121,D116,D115)</f>
        <v>639.65536990150576</v>
      </c>
      <c r="E122" s="139"/>
    </row>
    <row r="123" spans="1:5" ht="15.5" x14ac:dyDescent="0.35">
      <c r="A123" s="90"/>
      <c r="B123" s="90"/>
      <c r="C123" s="1"/>
      <c r="D123" s="152"/>
      <c r="E123" s="139"/>
    </row>
    <row r="124" spans="1:5" ht="19.5" customHeight="1" x14ac:dyDescent="0.35">
      <c r="A124" s="322" t="s">
        <v>101</v>
      </c>
      <c r="B124" s="322"/>
      <c r="C124" s="322"/>
      <c r="D124" s="322"/>
    </row>
    <row r="125" spans="1:5" ht="15.5" x14ac:dyDescent="0.35">
      <c r="A125" s="90"/>
      <c r="B125" s="321" t="s">
        <v>62</v>
      </c>
      <c r="C125" s="321"/>
      <c r="D125" s="154" t="s">
        <v>25</v>
      </c>
      <c r="E125" s="137"/>
    </row>
    <row r="126" spans="1:5" ht="15.5" x14ac:dyDescent="0.35">
      <c r="A126" s="90" t="s">
        <v>3</v>
      </c>
      <c r="B126" s="321" t="s">
        <v>102</v>
      </c>
      <c r="C126" s="321"/>
      <c r="D126" s="152">
        <f>D28</f>
        <v>2264.1580000000004</v>
      </c>
    </row>
    <row r="127" spans="1:5" ht="15.75" customHeight="1" x14ac:dyDescent="0.35">
      <c r="A127" s="90" t="s">
        <v>5</v>
      </c>
      <c r="B127" s="321" t="s">
        <v>103</v>
      </c>
      <c r="C127" s="321"/>
      <c r="D127" s="152">
        <f>D66</f>
        <v>1812.7377014240003</v>
      </c>
    </row>
    <row r="128" spans="1:5" ht="15.75" customHeight="1" x14ac:dyDescent="0.35">
      <c r="A128" s="90" t="s">
        <v>7</v>
      </c>
      <c r="B128" s="321" t="s">
        <v>104</v>
      </c>
      <c r="C128" s="321"/>
      <c r="D128" s="152">
        <f>D76</f>
        <v>160.92548268160004</v>
      </c>
    </row>
    <row r="129" spans="1:5" ht="15.5" x14ac:dyDescent="0.35">
      <c r="A129" s="90" t="s">
        <v>9</v>
      </c>
      <c r="B129" s="321" t="s">
        <v>105</v>
      </c>
      <c r="C129" s="321"/>
      <c r="D129" s="152">
        <f>D90</f>
        <v>90.443149804800029</v>
      </c>
    </row>
    <row r="130" spans="1:5" ht="15.5" x14ac:dyDescent="0.35">
      <c r="A130" s="90" t="s">
        <v>40</v>
      </c>
      <c r="B130" s="321" t="s">
        <v>96</v>
      </c>
      <c r="C130" s="321"/>
      <c r="D130" s="152">
        <f>D110</f>
        <v>59.892736111111113</v>
      </c>
    </row>
    <row r="131" spans="1:5" ht="15.5" x14ac:dyDescent="0.35">
      <c r="A131" s="90"/>
      <c r="B131" s="90" t="s">
        <v>106</v>
      </c>
      <c r="C131" s="170"/>
      <c r="D131" s="136">
        <f>SUM(D126:D130)</f>
        <v>4388.1570700215116</v>
      </c>
    </row>
    <row r="132" spans="1:5" ht="15.5" x14ac:dyDescent="0.35">
      <c r="A132" s="90" t="s">
        <v>40</v>
      </c>
      <c r="B132" s="148" t="s">
        <v>107</v>
      </c>
      <c r="C132" s="1"/>
      <c r="D132" s="152">
        <f>D122</f>
        <v>639.65536990150576</v>
      </c>
      <c r="E132" s="137"/>
    </row>
    <row r="133" spans="1:5" ht="15.5" x14ac:dyDescent="0.35">
      <c r="A133" s="90"/>
      <c r="B133" s="90" t="s">
        <v>63</v>
      </c>
      <c r="C133" s="1"/>
      <c r="D133" s="136">
        <f>ROUND((D131+(D115+D116))/(1-C121),2)</f>
        <v>5406.25</v>
      </c>
      <c r="E133" s="182"/>
    </row>
    <row r="134" spans="1:5" ht="15.5" x14ac:dyDescent="0.35">
      <c r="A134" s="88"/>
      <c r="B134" s="88"/>
      <c r="C134" s="2"/>
      <c r="D134" s="139"/>
      <c r="E134" s="137"/>
    </row>
    <row r="135" spans="1:5" x14ac:dyDescent="0.3">
      <c r="C135" s="183"/>
      <c r="D135" s="177"/>
    </row>
    <row r="136" spans="1:5" x14ac:dyDescent="0.3">
      <c r="C136" s="183"/>
      <c r="D136" s="177"/>
    </row>
  </sheetData>
  <mergeCells count="22">
    <mergeCell ref="A66:C66"/>
    <mergeCell ref="A1:C1"/>
    <mergeCell ref="A2:C2"/>
    <mergeCell ref="C20:D20"/>
    <mergeCell ref="A36:B36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B126:C126"/>
    <mergeCell ref="B127:C127"/>
    <mergeCell ref="B128:C128"/>
    <mergeCell ref="B129:C129"/>
    <mergeCell ref="B130:C130"/>
  </mergeCells>
  <pageMargins left="0.25" right="0.25" top="0.75" bottom="0.75" header="0.3" footer="0.3"/>
  <pageSetup paperSize="9" scale="70" orientation="portrait" r:id="rId1"/>
  <rowBreaks count="2" manualBreakCount="2">
    <brk id="60" max="16383" man="1"/>
    <brk id="1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36"/>
  <sheetViews>
    <sheetView topLeftCell="A114" zoomScale="90" zoomScaleNormal="90" zoomScaleSheetLayoutView="98" workbookViewId="0">
      <selection activeCell="D26" sqref="D26"/>
    </sheetView>
  </sheetViews>
  <sheetFormatPr defaultColWidth="11.453125" defaultRowHeight="14" x14ac:dyDescent="0.3"/>
  <cols>
    <col min="1" max="1" width="20.1796875" style="79" customWidth="1"/>
    <col min="2" max="2" width="71" style="79" customWidth="1"/>
    <col min="3" max="3" width="30.26953125" style="81" customWidth="1"/>
    <col min="4" max="4" width="30" style="78" bestFit="1" customWidth="1"/>
    <col min="5" max="5" width="8.26953125" style="79" customWidth="1"/>
    <col min="6" max="6" width="30.453125" style="79" customWidth="1"/>
    <col min="7" max="7" width="25" style="79" customWidth="1"/>
    <col min="8" max="8" width="6" style="79" customWidth="1"/>
    <col min="9" max="9" width="28.54296875" style="79" customWidth="1"/>
    <col min="10" max="10" width="15.81640625" style="79" customWidth="1"/>
    <col min="11" max="252" width="11.453125" style="79"/>
    <col min="253" max="253" width="17" style="79" customWidth="1"/>
    <col min="254" max="254" width="75.26953125" style="79" customWidth="1"/>
    <col min="255" max="255" width="15.54296875" style="79" customWidth="1"/>
    <col min="256" max="256" width="23.1796875" style="79" customWidth="1"/>
    <col min="257" max="257" width="6.26953125" style="79" customWidth="1"/>
    <col min="258" max="258" width="16.1796875" style="79" customWidth="1"/>
    <col min="259" max="259" width="9" style="79" customWidth="1"/>
    <col min="260" max="260" width="5.453125" style="79" customWidth="1"/>
    <col min="261" max="508" width="11.453125" style="79"/>
    <col min="509" max="509" width="17" style="79" customWidth="1"/>
    <col min="510" max="510" width="75.26953125" style="79" customWidth="1"/>
    <col min="511" max="511" width="15.54296875" style="79" customWidth="1"/>
    <col min="512" max="512" width="23.1796875" style="79" customWidth="1"/>
    <col min="513" max="513" width="6.26953125" style="79" customWidth="1"/>
    <col min="514" max="514" width="16.1796875" style="79" customWidth="1"/>
    <col min="515" max="515" width="9" style="79" customWidth="1"/>
    <col min="516" max="516" width="5.453125" style="79" customWidth="1"/>
    <col min="517" max="764" width="11.453125" style="79"/>
    <col min="765" max="765" width="17" style="79" customWidth="1"/>
    <col min="766" max="766" width="75.26953125" style="79" customWidth="1"/>
    <col min="767" max="767" width="15.54296875" style="79" customWidth="1"/>
    <col min="768" max="768" width="23.1796875" style="79" customWidth="1"/>
    <col min="769" max="769" width="6.26953125" style="79" customWidth="1"/>
    <col min="770" max="770" width="16.1796875" style="79" customWidth="1"/>
    <col min="771" max="771" width="9" style="79" customWidth="1"/>
    <col min="772" max="772" width="5.453125" style="79" customWidth="1"/>
    <col min="773" max="1020" width="11.453125" style="79"/>
    <col min="1021" max="1021" width="17" style="79" customWidth="1"/>
    <col min="1022" max="1022" width="75.26953125" style="79" customWidth="1"/>
    <col min="1023" max="1023" width="15.54296875" style="79" customWidth="1"/>
    <col min="1024" max="1024" width="23.1796875" style="79" customWidth="1"/>
    <col min="1025" max="1025" width="6.26953125" style="79" customWidth="1"/>
    <col min="1026" max="1026" width="16.1796875" style="79" customWidth="1"/>
    <col min="1027" max="1027" width="9" style="79" customWidth="1"/>
    <col min="1028" max="1028" width="5.453125" style="79" customWidth="1"/>
    <col min="1029" max="1276" width="11.453125" style="79"/>
    <col min="1277" max="1277" width="17" style="79" customWidth="1"/>
    <col min="1278" max="1278" width="75.26953125" style="79" customWidth="1"/>
    <col min="1279" max="1279" width="15.54296875" style="79" customWidth="1"/>
    <col min="1280" max="1280" width="23.1796875" style="79" customWidth="1"/>
    <col min="1281" max="1281" width="6.26953125" style="79" customWidth="1"/>
    <col min="1282" max="1282" width="16.1796875" style="79" customWidth="1"/>
    <col min="1283" max="1283" width="9" style="79" customWidth="1"/>
    <col min="1284" max="1284" width="5.453125" style="79" customWidth="1"/>
    <col min="1285" max="1532" width="11.453125" style="79"/>
    <col min="1533" max="1533" width="17" style="79" customWidth="1"/>
    <col min="1534" max="1534" width="75.26953125" style="79" customWidth="1"/>
    <col min="1535" max="1535" width="15.54296875" style="79" customWidth="1"/>
    <col min="1536" max="1536" width="23.1796875" style="79" customWidth="1"/>
    <col min="1537" max="1537" width="6.26953125" style="79" customWidth="1"/>
    <col min="1538" max="1538" width="16.1796875" style="79" customWidth="1"/>
    <col min="1539" max="1539" width="9" style="79" customWidth="1"/>
    <col min="1540" max="1540" width="5.453125" style="79" customWidth="1"/>
    <col min="1541" max="1788" width="11.453125" style="79"/>
    <col min="1789" max="1789" width="17" style="79" customWidth="1"/>
    <col min="1790" max="1790" width="75.26953125" style="79" customWidth="1"/>
    <col min="1791" max="1791" width="15.54296875" style="79" customWidth="1"/>
    <col min="1792" max="1792" width="23.1796875" style="79" customWidth="1"/>
    <col min="1793" max="1793" width="6.26953125" style="79" customWidth="1"/>
    <col min="1794" max="1794" width="16.1796875" style="79" customWidth="1"/>
    <col min="1795" max="1795" width="9" style="79" customWidth="1"/>
    <col min="1796" max="1796" width="5.453125" style="79" customWidth="1"/>
    <col min="1797" max="2044" width="11.453125" style="79"/>
    <col min="2045" max="2045" width="17" style="79" customWidth="1"/>
    <col min="2046" max="2046" width="75.26953125" style="79" customWidth="1"/>
    <col min="2047" max="2047" width="15.54296875" style="79" customWidth="1"/>
    <col min="2048" max="2048" width="23.1796875" style="79" customWidth="1"/>
    <col min="2049" max="2049" width="6.26953125" style="79" customWidth="1"/>
    <col min="2050" max="2050" width="16.1796875" style="79" customWidth="1"/>
    <col min="2051" max="2051" width="9" style="79" customWidth="1"/>
    <col min="2052" max="2052" width="5.453125" style="79" customWidth="1"/>
    <col min="2053" max="2300" width="11.453125" style="79"/>
    <col min="2301" max="2301" width="17" style="79" customWidth="1"/>
    <col min="2302" max="2302" width="75.26953125" style="79" customWidth="1"/>
    <col min="2303" max="2303" width="15.54296875" style="79" customWidth="1"/>
    <col min="2304" max="2304" width="23.1796875" style="79" customWidth="1"/>
    <col min="2305" max="2305" width="6.26953125" style="79" customWidth="1"/>
    <col min="2306" max="2306" width="16.1796875" style="79" customWidth="1"/>
    <col min="2307" max="2307" width="9" style="79" customWidth="1"/>
    <col min="2308" max="2308" width="5.453125" style="79" customWidth="1"/>
    <col min="2309" max="2556" width="11.453125" style="79"/>
    <col min="2557" max="2557" width="17" style="79" customWidth="1"/>
    <col min="2558" max="2558" width="75.26953125" style="79" customWidth="1"/>
    <col min="2559" max="2559" width="15.54296875" style="79" customWidth="1"/>
    <col min="2560" max="2560" width="23.1796875" style="79" customWidth="1"/>
    <col min="2561" max="2561" width="6.26953125" style="79" customWidth="1"/>
    <col min="2562" max="2562" width="16.1796875" style="79" customWidth="1"/>
    <col min="2563" max="2563" width="9" style="79" customWidth="1"/>
    <col min="2564" max="2564" width="5.453125" style="79" customWidth="1"/>
    <col min="2565" max="2812" width="11.453125" style="79"/>
    <col min="2813" max="2813" width="17" style="79" customWidth="1"/>
    <col min="2814" max="2814" width="75.26953125" style="79" customWidth="1"/>
    <col min="2815" max="2815" width="15.54296875" style="79" customWidth="1"/>
    <col min="2816" max="2816" width="23.1796875" style="79" customWidth="1"/>
    <col min="2817" max="2817" width="6.26953125" style="79" customWidth="1"/>
    <col min="2818" max="2818" width="16.1796875" style="79" customWidth="1"/>
    <col min="2819" max="2819" width="9" style="79" customWidth="1"/>
    <col min="2820" max="2820" width="5.453125" style="79" customWidth="1"/>
    <col min="2821" max="3068" width="11.453125" style="79"/>
    <col min="3069" max="3069" width="17" style="79" customWidth="1"/>
    <col min="3070" max="3070" width="75.26953125" style="79" customWidth="1"/>
    <col min="3071" max="3071" width="15.54296875" style="79" customWidth="1"/>
    <col min="3072" max="3072" width="23.1796875" style="79" customWidth="1"/>
    <col min="3073" max="3073" width="6.26953125" style="79" customWidth="1"/>
    <col min="3074" max="3074" width="16.1796875" style="79" customWidth="1"/>
    <col min="3075" max="3075" width="9" style="79" customWidth="1"/>
    <col min="3076" max="3076" width="5.453125" style="79" customWidth="1"/>
    <col min="3077" max="3324" width="11.453125" style="79"/>
    <col min="3325" max="3325" width="17" style="79" customWidth="1"/>
    <col min="3326" max="3326" width="75.26953125" style="79" customWidth="1"/>
    <col min="3327" max="3327" width="15.54296875" style="79" customWidth="1"/>
    <col min="3328" max="3328" width="23.1796875" style="79" customWidth="1"/>
    <col min="3329" max="3329" width="6.26953125" style="79" customWidth="1"/>
    <col min="3330" max="3330" width="16.1796875" style="79" customWidth="1"/>
    <col min="3331" max="3331" width="9" style="79" customWidth="1"/>
    <col min="3332" max="3332" width="5.453125" style="79" customWidth="1"/>
    <col min="3333" max="3580" width="11.453125" style="79"/>
    <col min="3581" max="3581" width="17" style="79" customWidth="1"/>
    <col min="3582" max="3582" width="75.26953125" style="79" customWidth="1"/>
    <col min="3583" max="3583" width="15.54296875" style="79" customWidth="1"/>
    <col min="3584" max="3584" width="23.1796875" style="79" customWidth="1"/>
    <col min="3585" max="3585" width="6.26953125" style="79" customWidth="1"/>
    <col min="3586" max="3586" width="16.1796875" style="79" customWidth="1"/>
    <col min="3587" max="3587" width="9" style="79" customWidth="1"/>
    <col min="3588" max="3588" width="5.453125" style="79" customWidth="1"/>
    <col min="3589" max="3836" width="11.453125" style="79"/>
    <col min="3837" max="3837" width="17" style="79" customWidth="1"/>
    <col min="3838" max="3838" width="75.26953125" style="79" customWidth="1"/>
    <col min="3839" max="3839" width="15.54296875" style="79" customWidth="1"/>
    <col min="3840" max="3840" width="23.1796875" style="79" customWidth="1"/>
    <col min="3841" max="3841" width="6.26953125" style="79" customWidth="1"/>
    <col min="3842" max="3842" width="16.1796875" style="79" customWidth="1"/>
    <col min="3843" max="3843" width="9" style="79" customWidth="1"/>
    <col min="3844" max="3844" width="5.453125" style="79" customWidth="1"/>
    <col min="3845" max="4092" width="11.453125" style="79"/>
    <col min="4093" max="4093" width="17" style="79" customWidth="1"/>
    <col min="4094" max="4094" width="75.26953125" style="79" customWidth="1"/>
    <col min="4095" max="4095" width="15.54296875" style="79" customWidth="1"/>
    <col min="4096" max="4096" width="23.1796875" style="79" customWidth="1"/>
    <col min="4097" max="4097" width="6.26953125" style="79" customWidth="1"/>
    <col min="4098" max="4098" width="16.1796875" style="79" customWidth="1"/>
    <col min="4099" max="4099" width="9" style="79" customWidth="1"/>
    <col min="4100" max="4100" width="5.453125" style="79" customWidth="1"/>
    <col min="4101" max="4348" width="11.453125" style="79"/>
    <col min="4349" max="4349" width="17" style="79" customWidth="1"/>
    <col min="4350" max="4350" width="75.26953125" style="79" customWidth="1"/>
    <col min="4351" max="4351" width="15.54296875" style="79" customWidth="1"/>
    <col min="4352" max="4352" width="23.1796875" style="79" customWidth="1"/>
    <col min="4353" max="4353" width="6.26953125" style="79" customWidth="1"/>
    <col min="4354" max="4354" width="16.1796875" style="79" customWidth="1"/>
    <col min="4355" max="4355" width="9" style="79" customWidth="1"/>
    <col min="4356" max="4356" width="5.453125" style="79" customWidth="1"/>
    <col min="4357" max="4604" width="11.453125" style="79"/>
    <col min="4605" max="4605" width="17" style="79" customWidth="1"/>
    <col min="4606" max="4606" width="75.26953125" style="79" customWidth="1"/>
    <col min="4607" max="4607" width="15.54296875" style="79" customWidth="1"/>
    <col min="4608" max="4608" width="23.1796875" style="79" customWidth="1"/>
    <col min="4609" max="4609" width="6.26953125" style="79" customWidth="1"/>
    <col min="4610" max="4610" width="16.1796875" style="79" customWidth="1"/>
    <col min="4611" max="4611" width="9" style="79" customWidth="1"/>
    <col min="4612" max="4612" width="5.453125" style="79" customWidth="1"/>
    <col min="4613" max="4860" width="11.453125" style="79"/>
    <col min="4861" max="4861" width="17" style="79" customWidth="1"/>
    <col min="4862" max="4862" width="75.26953125" style="79" customWidth="1"/>
    <col min="4863" max="4863" width="15.54296875" style="79" customWidth="1"/>
    <col min="4864" max="4864" width="23.1796875" style="79" customWidth="1"/>
    <col min="4865" max="4865" width="6.26953125" style="79" customWidth="1"/>
    <col min="4866" max="4866" width="16.1796875" style="79" customWidth="1"/>
    <col min="4867" max="4867" width="9" style="79" customWidth="1"/>
    <col min="4868" max="4868" width="5.453125" style="79" customWidth="1"/>
    <col min="4869" max="5116" width="11.453125" style="79"/>
    <col min="5117" max="5117" width="17" style="79" customWidth="1"/>
    <col min="5118" max="5118" width="75.26953125" style="79" customWidth="1"/>
    <col min="5119" max="5119" width="15.54296875" style="79" customWidth="1"/>
    <col min="5120" max="5120" width="23.1796875" style="79" customWidth="1"/>
    <col min="5121" max="5121" width="6.26953125" style="79" customWidth="1"/>
    <col min="5122" max="5122" width="16.1796875" style="79" customWidth="1"/>
    <col min="5123" max="5123" width="9" style="79" customWidth="1"/>
    <col min="5124" max="5124" width="5.453125" style="79" customWidth="1"/>
    <col min="5125" max="5372" width="11.453125" style="79"/>
    <col min="5373" max="5373" width="17" style="79" customWidth="1"/>
    <col min="5374" max="5374" width="75.26953125" style="79" customWidth="1"/>
    <col min="5375" max="5375" width="15.54296875" style="79" customWidth="1"/>
    <col min="5376" max="5376" width="23.1796875" style="79" customWidth="1"/>
    <col min="5377" max="5377" width="6.26953125" style="79" customWidth="1"/>
    <col min="5378" max="5378" width="16.1796875" style="79" customWidth="1"/>
    <col min="5379" max="5379" width="9" style="79" customWidth="1"/>
    <col min="5380" max="5380" width="5.453125" style="79" customWidth="1"/>
    <col min="5381" max="5628" width="11.453125" style="79"/>
    <col min="5629" max="5629" width="17" style="79" customWidth="1"/>
    <col min="5630" max="5630" width="75.26953125" style="79" customWidth="1"/>
    <col min="5631" max="5631" width="15.54296875" style="79" customWidth="1"/>
    <col min="5632" max="5632" width="23.1796875" style="79" customWidth="1"/>
    <col min="5633" max="5633" width="6.26953125" style="79" customWidth="1"/>
    <col min="5634" max="5634" width="16.1796875" style="79" customWidth="1"/>
    <col min="5635" max="5635" width="9" style="79" customWidth="1"/>
    <col min="5636" max="5636" width="5.453125" style="79" customWidth="1"/>
    <col min="5637" max="5884" width="11.453125" style="79"/>
    <col min="5885" max="5885" width="17" style="79" customWidth="1"/>
    <col min="5886" max="5886" width="75.26953125" style="79" customWidth="1"/>
    <col min="5887" max="5887" width="15.54296875" style="79" customWidth="1"/>
    <col min="5888" max="5888" width="23.1796875" style="79" customWidth="1"/>
    <col min="5889" max="5889" width="6.26953125" style="79" customWidth="1"/>
    <col min="5890" max="5890" width="16.1796875" style="79" customWidth="1"/>
    <col min="5891" max="5891" width="9" style="79" customWidth="1"/>
    <col min="5892" max="5892" width="5.453125" style="79" customWidth="1"/>
    <col min="5893" max="6140" width="11.453125" style="79"/>
    <col min="6141" max="6141" width="17" style="79" customWidth="1"/>
    <col min="6142" max="6142" width="75.26953125" style="79" customWidth="1"/>
    <col min="6143" max="6143" width="15.54296875" style="79" customWidth="1"/>
    <col min="6144" max="6144" width="23.1796875" style="79" customWidth="1"/>
    <col min="6145" max="6145" width="6.26953125" style="79" customWidth="1"/>
    <col min="6146" max="6146" width="16.1796875" style="79" customWidth="1"/>
    <col min="6147" max="6147" width="9" style="79" customWidth="1"/>
    <col min="6148" max="6148" width="5.453125" style="79" customWidth="1"/>
    <col min="6149" max="6396" width="11.453125" style="79"/>
    <col min="6397" max="6397" width="17" style="79" customWidth="1"/>
    <col min="6398" max="6398" width="75.26953125" style="79" customWidth="1"/>
    <col min="6399" max="6399" width="15.54296875" style="79" customWidth="1"/>
    <col min="6400" max="6400" width="23.1796875" style="79" customWidth="1"/>
    <col min="6401" max="6401" width="6.26953125" style="79" customWidth="1"/>
    <col min="6402" max="6402" width="16.1796875" style="79" customWidth="1"/>
    <col min="6403" max="6403" width="9" style="79" customWidth="1"/>
    <col min="6404" max="6404" width="5.453125" style="79" customWidth="1"/>
    <col min="6405" max="6652" width="11.453125" style="79"/>
    <col min="6653" max="6653" width="17" style="79" customWidth="1"/>
    <col min="6654" max="6654" width="75.26953125" style="79" customWidth="1"/>
    <col min="6655" max="6655" width="15.54296875" style="79" customWidth="1"/>
    <col min="6656" max="6656" width="23.1796875" style="79" customWidth="1"/>
    <col min="6657" max="6657" width="6.26953125" style="79" customWidth="1"/>
    <col min="6658" max="6658" width="16.1796875" style="79" customWidth="1"/>
    <col min="6659" max="6659" width="9" style="79" customWidth="1"/>
    <col min="6660" max="6660" width="5.453125" style="79" customWidth="1"/>
    <col min="6661" max="6908" width="11.453125" style="79"/>
    <col min="6909" max="6909" width="17" style="79" customWidth="1"/>
    <col min="6910" max="6910" width="75.26953125" style="79" customWidth="1"/>
    <col min="6911" max="6911" width="15.54296875" style="79" customWidth="1"/>
    <col min="6912" max="6912" width="23.1796875" style="79" customWidth="1"/>
    <col min="6913" max="6913" width="6.26953125" style="79" customWidth="1"/>
    <col min="6914" max="6914" width="16.1796875" style="79" customWidth="1"/>
    <col min="6915" max="6915" width="9" style="79" customWidth="1"/>
    <col min="6916" max="6916" width="5.453125" style="79" customWidth="1"/>
    <col min="6917" max="7164" width="11.453125" style="79"/>
    <col min="7165" max="7165" width="17" style="79" customWidth="1"/>
    <col min="7166" max="7166" width="75.26953125" style="79" customWidth="1"/>
    <col min="7167" max="7167" width="15.54296875" style="79" customWidth="1"/>
    <col min="7168" max="7168" width="23.1796875" style="79" customWidth="1"/>
    <col min="7169" max="7169" width="6.26953125" style="79" customWidth="1"/>
    <col min="7170" max="7170" width="16.1796875" style="79" customWidth="1"/>
    <col min="7171" max="7171" width="9" style="79" customWidth="1"/>
    <col min="7172" max="7172" width="5.453125" style="79" customWidth="1"/>
    <col min="7173" max="7420" width="11.453125" style="79"/>
    <col min="7421" max="7421" width="17" style="79" customWidth="1"/>
    <col min="7422" max="7422" width="75.26953125" style="79" customWidth="1"/>
    <col min="7423" max="7423" width="15.54296875" style="79" customWidth="1"/>
    <col min="7424" max="7424" width="23.1796875" style="79" customWidth="1"/>
    <col min="7425" max="7425" width="6.26953125" style="79" customWidth="1"/>
    <col min="7426" max="7426" width="16.1796875" style="79" customWidth="1"/>
    <col min="7427" max="7427" width="9" style="79" customWidth="1"/>
    <col min="7428" max="7428" width="5.453125" style="79" customWidth="1"/>
    <col min="7429" max="7676" width="11.453125" style="79"/>
    <col min="7677" max="7677" width="17" style="79" customWidth="1"/>
    <col min="7678" max="7678" width="75.26953125" style="79" customWidth="1"/>
    <col min="7679" max="7679" width="15.54296875" style="79" customWidth="1"/>
    <col min="7680" max="7680" width="23.1796875" style="79" customWidth="1"/>
    <col min="7681" max="7681" width="6.26953125" style="79" customWidth="1"/>
    <col min="7682" max="7682" width="16.1796875" style="79" customWidth="1"/>
    <col min="7683" max="7683" width="9" style="79" customWidth="1"/>
    <col min="7684" max="7684" width="5.453125" style="79" customWidth="1"/>
    <col min="7685" max="7932" width="11.453125" style="79"/>
    <col min="7933" max="7933" width="17" style="79" customWidth="1"/>
    <col min="7934" max="7934" width="75.26953125" style="79" customWidth="1"/>
    <col min="7935" max="7935" width="15.54296875" style="79" customWidth="1"/>
    <col min="7936" max="7936" width="23.1796875" style="79" customWidth="1"/>
    <col min="7937" max="7937" width="6.26953125" style="79" customWidth="1"/>
    <col min="7938" max="7938" width="16.1796875" style="79" customWidth="1"/>
    <col min="7939" max="7939" width="9" style="79" customWidth="1"/>
    <col min="7940" max="7940" width="5.453125" style="79" customWidth="1"/>
    <col min="7941" max="8188" width="11.453125" style="79"/>
    <col min="8189" max="8189" width="17" style="79" customWidth="1"/>
    <col min="8190" max="8190" width="75.26953125" style="79" customWidth="1"/>
    <col min="8191" max="8191" width="15.54296875" style="79" customWidth="1"/>
    <col min="8192" max="8192" width="23.1796875" style="79" customWidth="1"/>
    <col min="8193" max="8193" width="6.26953125" style="79" customWidth="1"/>
    <col min="8194" max="8194" width="16.1796875" style="79" customWidth="1"/>
    <col min="8195" max="8195" width="9" style="79" customWidth="1"/>
    <col min="8196" max="8196" width="5.453125" style="79" customWidth="1"/>
    <col min="8197" max="8444" width="11.453125" style="79"/>
    <col min="8445" max="8445" width="17" style="79" customWidth="1"/>
    <col min="8446" max="8446" width="75.26953125" style="79" customWidth="1"/>
    <col min="8447" max="8447" width="15.54296875" style="79" customWidth="1"/>
    <col min="8448" max="8448" width="23.1796875" style="79" customWidth="1"/>
    <col min="8449" max="8449" width="6.26953125" style="79" customWidth="1"/>
    <col min="8450" max="8450" width="16.1796875" style="79" customWidth="1"/>
    <col min="8451" max="8451" width="9" style="79" customWidth="1"/>
    <col min="8452" max="8452" width="5.453125" style="79" customWidth="1"/>
    <col min="8453" max="8700" width="11.453125" style="79"/>
    <col min="8701" max="8701" width="17" style="79" customWidth="1"/>
    <col min="8702" max="8702" width="75.26953125" style="79" customWidth="1"/>
    <col min="8703" max="8703" width="15.54296875" style="79" customWidth="1"/>
    <col min="8704" max="8704" width="23.1796875" style="79" customWidth="1"/>
    <col min="8705" max="8705" width="6.26953125" style="79" customWidth="1"/>
    <col min="8706" max="8706" width="16.1796875" style="79" customWidth="1"/>
    <col min="8707" max="8707" width="9" style="79" customWidth="1"/>
    <col min="8708" max="8708" width="5.453125" style="79" customWidth="1"/>
    <col min="8709" max="8956" width="11.453125" style="79"/>
    <col min="8957" max="8957" width="17" style="79" customWidth="1"/>
    <col min="8958" max="8958" width="75.26953125" style="79" customWidth="1"/>
    <col min="8959" max="8959" width="15.54296875" style="79" customWidth="1"/>
    <col min="8960" max="8960" width="23.1796875" style="79" customWidth="1"/>
    <col min="8961" max="8961" width="6.26953125" style="79" customWidth="1"/>
    <col min="8962" max="8962" width="16.1796875" style="79" customWidth="1"/>
    <col min="8963" max="8963" width="9" style="79" customWidth="1"/>
    <col min="8964" max="8964" width="5.453125" style="79" customWidth="1"/>
    <col min="8965" max="9212" width="11.453125" style="79"/>
    <col min="9213" max="9213" width="17" style="79" customWidth="1"/>
    <col min="9214" max="9214" width="75.26953125" style="79" customWidth="1"/>
    <col min="9215" max="9215" width="15.54296875" style="79" customWidth="1"/>
    <col min="9216" max="9216" width="23.1796875" style="79" customWidth="1"/>
    <col min="9217" max="9217" width="6.26953125" style="79" customWidth="1"/>
    <col min="9218" max="9218" width="16.1796875" style="79" customWidth="1"/>
    <col min="9219" max="9219" width="9" style="79" customWidth="1"/>
    <col min="9220" max="9220" width="5.453125" style="79" customWidth="1"/>
    <col min="9221" max="9468" width="11.453125" style="79"/>
    <col min="9469" max="9469" width="17" style="79" customWidth="1"/>
    <col min="9470" max="9470" width="75.26953125" style="79" customWidth="1"/>
    <col min="9471" max="9471" width="15.54296875" style="79" customWidth="1"/>
    <col min="9472" max="9472" width="23.1796875" style="79" customWidth="1"/>
    <col min="9473" max="9473" width="6.26953125" style="79" customWidth="1"/>
    <col min="9474" max="9474" width="16.1796875" style="79" customWidth="1"/>
    <col min="9475" max="9475" width="9" style="79" customWidth="1"/>
    <col min="9476" max="9476" width="5.453125" style="79" customWidth="1"/>
    <col min="9477" max="9724" width="11.453125" style="79"/>
    <col min="9725" max="9725" width="17" style="79" customWidth="1"/>
    <col min="9726" max="9726" width="75.26953125" style="79" customWidth="1"/>
    <col min="9727" max="9727" width="15.54296875" style="79" customWidth="1"/>
    <col min="9728" max="9728" width="23.1796875" style="79" customWidth="1"/>
    <col min="9729" max="9729" width="6.26953125" style="79" customWidth="1"/>
    <col min="9730" max="9730" width="16.1796875" style="79" customWidth="1"/>
    <col min="9731" max="9731" width="9" style="79" customWidth="1"/>
    <col min="9732" max="9732" width="5.453125" style="79" customWidth="1"/>
    <col min="9733" max="9980" width="11.453125" style="79"/>
    <col min="9981" max="9981" width="17" style="79" customWidth="1"/>
    <col min="9982" max="9982" width="75.26953125" style="79" customWidth="1"/>
    <col min="9983" max="9983" width="15.54296875" style="79" customWidth="1"/>
    <col min="9984" max="9984" width="23.1796875" style="79" customWidth="1"/>
    <col min="9985" max="9985" width="6.26953125" style="79" customWidth="1"/>
    <col min="9986" max="9986" width="16.1796875" style="79" customWidth="1"/>
    <col min="9987" max="9987" width="9" style="79" customWidth="1"/>
    <col min="9988" max="9988" width="5.453125" style="79" customWidth="1"/>
    <col min="9989" max="10236" width="11.453125" style="79"/>
    <col min="10237" max="10237" width="17" style="79" customWidth="1"/>
    <col min="10238" max="10238" width="75.26953125" style="79" customWidth="1"/>
    <col min="10239" max="10239" width="15.54296875" style="79" customWidth="1"/>
    <col min="10240" max="10240" width="23.1796875" style="79" customWidth="1"/>
    <col min="10241" max="10241" width="6.26953125" style="79" customWidth="1"/>
    <col min="10242" max="10242" width="16.1796875" style="79" customWidth="1"/>
    <col min="10243" max="10243" width="9" style="79" customWidth="1"/>
    <col min="10244" max="10244" width="5.453125" style="79" customWidth="1"/>
    <col min="10245" max="10492" width="11.453125" style="79"/>
    <col min="10493" max="10493" width="17" style="79" customWidth="1"/>
    <col min="10494" max="10494" width="75.26953125" style="79" customWidth="1"/>
    <col min="10495" max="10495" width="15.54296875" style="79" customWidth="1"/>
    <col min="10496" max="10496" width="23.1796875" style="79" customWidth="1"/>
    <col min="10497" max="10497" width="6.26953125" style="79" customWidth="1"/>
    <col min="10498" max="10498" width="16.1796875" style="79" customWidth="1"/>
    <col min="10499" max="10499" width="9" style="79" customWidth="1"/>
    <col min="10500" max="10500" width="5.453125" style="79" customWidth="1"/>
    <col min="10501" max="10748" width="11.453125" style="79"/>
    <col min="10749" max="10749" width="17" style="79" customWidth="1"/>
    <col min="10750" max="10750" width="75.26953125" style="79" customWidth="1"/>
    <col min="10751" max="10751" width="15.54296875" style="79" customWidth="1"/>
    <col min="10752" max="10752" width="23.1796875" style="79" customWidth="1"/>
    <col min="10753" max="10753" width="6.26953125" style="79" customWidth="1"/>
    <col min="10754" max="10754" width="16.1796875" style="79" customWidth="1"/>
    <col min="10755" max="10755" width="9" style="79" customWidth="1"/>
    <col min="10756" max="10756" width="5.453125" style="79" customWidth="1"/>
    <col min="10757" max="11004" width="11.453125" style="79"/>
    <col min="11005" max="11005" width="17" style="79" customWidth="1"/>
    <col min="11006" max="11006" width="75.26953125" style="79" customWidth="1"/>
    <col min="11007" max="11007" width="15.54296875" style="79" customWidth="1"/>
    <col min="11008" max="11008" width="23.1796875" style="79" customWidth="1"/>
    <col min="11009" max="11009" width="6.26953125" style="79" customWidth="1"/>
    <col min="11010" max="11010" width="16.1796875" style="79" customWidth="1"/>
    <col min="11011" max="11011" width="9" style="79" customWidth="1"/>
    <col min="11012" max="11012" width="5.453125" style="79" customWidth="1"/>
    <col min="11013" max="11260" width="11.453125" style="79"/>
    <col min="11261" max="11261" width="17" style="79" customWidth="1"/>
    <col min="11262" max="11262" width="75.26953125" style="79" customWidth="1"/>
    <col min="11263" max="11263" width="15.54296875" style="79" customWidth="1"/>
    <col min="11264" max="11264" width="23.1796875" style="79" customWidth="1"/>
    <col min="11265" max="11265" width="6.26953125" style="79" customWidth="1"/>
    <col min="11266" max="11266" width="16.1796875" style="79" customWidth="1"/>
    <col min="11267" max="11267" width="9" style="79" customWidth="1"/>
    <col min="11268" max="11268" width="5.453125" style="79" customWidth="1"/>
    <col min="11269" max="11516" width="11.453125" style="79"/>
    <col min="11517" max="11517" width="17" style="79" customWidth="1"/>
    <col min="11518" max="11518" width="75.26953125" style="79" customWidth="1"/>
    <col min="11519" max="11519" width="15.54296875" style="79" customWidth="1"/>
    <col min="11520" max="11520" width="23.1796875" style="79" customWidth="1"/>
    <col min="11521" max="11521" width="6.26953125" style="79" customWidth="1"/>
    <col min="11522" max="11522" width="16.1796875" style="79" customWidth="1"/>
    <col min="11523" max="11523" width="9" style="79" customWidth="1"/>
    <col min="11524" max="11524" width="5.453125" style="79" customWidth="1"/>
    <col min="11525" max="11772" width="11.453125" style="79"/>
    <col min="11773" max="11773" width="17" style="79" customWidth="1"/>
    <col min="11774" max="11774" width="75.26953125" style="79" customWidth="1"/>
    <col min="11775" max="11775" width="15.54296875" style="79" customWidth="1"/>
    <col min="11776" max="11776" width="23.1796875" style="79" customWidth="1"/>
    <col min="11777" max="11777" width="6.26953125" style="79" customWidth="1"/>
    <col min="11778" max="11778" width="16.1796875" style="79" customWidth="1"/>
    <col min="11779" max="11779" width="9" style="79" customWidth="1"/>
    <col min="11780" max="11780" width="5.453125" style="79" customWidth="1"/>
    <col min="11781" max="12028" width="11.453125" style="79"/>
    <col min="12029" max="12029" width="17" style="79" customWidth="1"/>
    <col min="12030" max="12030" width="75.26953125" style="79" customWidth="1"/>
    <col min="12031" max="12031" width="15.54296875" style="79" customWidth="1"/>
    <col min="12032" max="12032" width="23.1796875" style="79" customWidth="1"/>
    <col min="12033" max="12033" width="6.26953125" style="79" customWidth="1"/>
    <col min="12034" max="12034" width="16.1796875" style="79" customWidth="1"/>
    <col min="12035" max="12035" width="9" style="79" customWidth="1"/>
    <col min="12036" max="12036" width="5.453125" style="79" customWidth="1"/>
    <col min="12037" max="12284" width="11.453125" style="79"/>
    <col min="12285" max="12285" width="17" style="79" customWidth="1"/>
    <col min="12286" max="12286" width="75.26953125" style="79" customWidth="1"/>
    <col min="12287" max="12287" width="15.54296875" style="79" customWidth="1"/>
    <col min="12288" max="12288" width="23.1796875" style="79" customWidth="1"/>
    <col min="12289" max="12289" width="6.26953125" style="79" customWidth="1"/>
    <col min="12290" max="12290" width="16.1796875" style="79" customWidth="1"/>
    <col min="12291" max="12291" width="9" style="79" customWidth="1"/>
    <col min="12292" max="12292" width="5.453125" style="79" customWidth="1"/>
    <col min="12293" max="12540" width="11.453125" style="79"/>
    <col min="12541" max="12541" width="17" style="79" customWidth="1"/>
    <col min="12542" max="12542" width="75.26953125" style="79" customWidth="1"/>
    <col min="12543" max="12543" width="15.54296875" style="79" customWidth="1"/>
    <col min="12544" max="12544" width="23.1796875" style="79" customWidth="1"/>
    <col min="12545" max="12545" width="6.26953125" style="79" customWidth="1"/>
    <col min="12546" max="12546" width="16.1796875" style="79" customWidth="1"/>
    <col min="12547" max="12547" width="9" style="79" customWidth="1"/>
    <col min="12548" max="12548" width="5.453125" style="79" customWidth="1"/>
    <col min="12549" max="12796" width="11.453125" style="79"/>
    <col min="12797" max="12797" width="17" style="79" customWidth="1"/>
    <col min="12798" max="12798" width="75.26953125" style="79" customWidth="1"/>
    <col min="12799" max="12799" width="15.54296875" style="79" customWidth="1"/>
    <col min="12800" max="12800" width="23.1796875" style="79" customWidth="1"/>
    <col min="12801" max="12801" width="6.26953125" style="79" customWidth="1"/>
    <col min="12802" max="12802" width="16.1796875" style="79" customWidth="1"/>
    <col min="12803" max="12803" width="9" style="79" customWidth="1"/>
    <col min="12804" max="12804" width="5.453125" style="79" customWidth="1"/>
    <col min="12805" max="13052" width="11.453125" style="79"/>
    <col min="13053" max="13053" width="17" style="79" customWidth="1"/>
    <col min="13054" max="13054" width="75.26953125" style="79" customWidth="1"/>
    <col min="13055" max="13055" width="15.54296875" style="79" customWidth="1"/>
    <col min="13056" max="13056" width="23.1796875" style="79" customWidth="1"/>
    <col min="13057" max="13057" width="6.26953125" style="79" customWidth="1"/>
    <col min="13058" max="13058" width="16.1796875" style="79" customWidth="1"/>
    <col min="13059" max="13059" width="9" style="79" customWidth="1"/>
    <col min="13060" max="13060" width="5.453125" style="79" customWidth="1"/>
    <col min="13061" max="13308" width="11.453125" style="79"/>
    <col min="13309" max="13309" width="17" style="79" customWidth="1"/>
    <col min="13310" max="13310" width="75.26953125" style="79" customWidth="1"/>
    <col min="13311" max="13311" width="15.54296875" style="79" customWidth="1"/>
    <col min="13312" max="13312" width="23.1796875" style="79" customWidth="1"/>
    <col min="13313" max="13313" width="6.26953125" style="79" customWidth="1"/>
    <col min="13314" max="13314" width="16.1796875" style="79" customWidth="1"/>
    <col min="13315" max="13315" width="9" style="79" customWidth="1"/>
    <col min="13316" max="13316" width="5.453125" style="79" customWidth="1"/>
    <col min="13317" max="13564" width="11.453125" style="79"/>
    <col min="13565" max="13565" width="17" style="79" customWidth="1"/>
    <col min="13566" max="13566" width="75.26953125" style="79" customWidth="1"/>
    <col min="13567" max="13567" width="15.54296875" style="79" customWidth="1"/>
    <col min="13568" max="13568" width="23.1796875" style="79" customWidth="1"/>
    <col min="13569" max="13569" width="6.26953125" style="79" customWidth="1"/>
    <col min="13570" max="13570" width="16.1796875" style="79" customWidth="1"/>
    <col min="13571" max="13571" width="9" style="79" customWidth="1"/>
    <col min="13572" max="13572" width="5.453125" style="79" customWidth="1"/>
    <col min="13573" max="13820" width="11.453125" style="79"/>
    <col min="13821" max="13821" width="17" style="79" customWidth="1"/>
    <col min="13822" max="13822" width="75.26953125" style="79" customWidth="1"/>
    <col min="13823" max="13823" width="15.54296875" style="79" customWidth="1"/>
    <col min="13824" max="13824" width="23.1796875" style="79" customWidth="1"/>
    <col min="13825" max="13825" width="6.26953125" style="79" customWidth="1"/>
    <col min="13826" max="13826" width="16.1796875" style="79" customWidth="1"/>
    <col min="13827" max="13827" width="9" style="79" customWidth="1"/>
    <col min="13828" max="13828" width="5.453125" style="79" customWidth="1"/>
    <col min="13829" max="14076" width="11.453125" style="79"/>
    <col min="14077" max="14077" width="17" style="79" customWidth="1"/>
    <col min="14078" max="14078" width="75.26953125" style="79" customWidth="1"/>
    <col min="14079" max="14079" width="15.54296875" style="79" customWidth="1"/>
    <col min="14080" max="14080" width="23.1796875" style="79" customWidth="1"/>
    <col min="14081" max="14081" width="6.26953125" style="79" customWidth="1"/>
    <col min="14082" max="14082" width="16.1796875" style="79" customWidth="1"/>
    <col min="14083" max="14083" width="9" style="79" customWidth="1"/>
    <col min="14084" max="14084" width="5.453125" style="79" customWidth="1"/>
    <col min="14085" max="14332" width="11.453125" style="79"/>
    <col min="14333" max="14333" width="17" style="79" customWidth="1"/>
    <col min="14334" max="14334" width="75.26953125" style="79" customWidth="1"/>
    <col min="14335" max="14335" width="15.54296875" style="79" customWidth="1"/>
    <col min="14336" max="14336" width="23.1796875" style="79" customWidth="1"/>
    <col min="14337" max="14337" width="6.26953125" style="79" customWidth="1"/>
    <col min="14338" max="14338" width="16.1796875" style="79" customWidth="1"/>
    <col min="14339" max="14339" width="9" style="79" customWidth="1"/>
    <col min="14340" max="14340" width="5.453125" style="79" customWidth="1"/>
    <col min="14341" max="14588" width="11.453125" style="79"/>
    <col min="14589" max="14589" width="17" style="79" customWidth="1"/>
    <col min="14590" max="14590" width="75.26953125" style="79" customWidth="1"/>
    <col min="14591" max="14591" width="15.54296875" style="79" customWidth="1"/>
    <col min="14592" max="14592" width="23.1796875" style="79" customWidth="1"/>
    <col min="14593" max="14593" width="6.26953125" style="79" customWidth="1"/>
    <col min="14594" max="14594" width="16.1796875" style="79" customWidth="1"/>
    <col min="14595" max="14595" width="9" style="79" customWidth="1"/>
    <col min="14596" max="14596" width="5.453125" style="79" customWidth="1"/>
    <col min="14597" max="14844" width="11.453125" style="79"/>
    <col min="14845" max="14845" width="17" style="79" customWidth="1"/>
    <col min="14846" max="14846" width="75.26953125" style="79" customWidth="1"/>
    <col min="14847" max="14847" width="15.54296875" style="79" customWidth="1"/>
    <col min="14848" max="14848" width="23.1796875" style="79" customWidth="1"/>
    <col min="14849" max="14849" width="6.26953125" style="79" customWidth="1"/>
    <col min="14850" max="14850" width="16.1796875" style="79" customWidth="1"/>
    <col min="14851" max="14851" width="9" style="79" customWidth="1"/>
    <col min="14852" max="14852" width="5.453125" style="79" customWidth="1"/>
    <col min="14853" max="15100" width="11.453125" style="79"/>
    <col min="15101" max="15101" width="17" style="79" customWidth="1"/>
    <col min="15102" max="15102" width="75.26953125" style="79" customWidth="1"/>
    <col min="15103" max="15103" width="15.54296875" style="79" customWidth="1"/>
    <col min="15104" max="15104" width="23.1796875" style="79" customWidth="1"/>
    <col min="15105" max="15105" width="6.26953125" style="79" customWidth="1"/>
    <col min="15106" max="15106" width="16.1796875" style="79" customWidth="1"/>
    <col min="15107" max="15107" width="9" style="79" customWidth="1"/>
    <col min="15108" max="15108" width="5.453125" style="79" customWidth="1"/>
    <col min="15109" max="15356" width="11.453125" style="79"/>
    <col min="15357" max="15357" width="17" style="79" customWidth="1"/>
    <col min="15358" max="15358" width="75.26953125" style="79" customWidth="1"/>
    <col min="15359" max="15359" width="15.54296875" style="79" customWidth="1"/>
    <col min="15360" max="15360" width="23.1796875" style="79" customWidth="1"/>
    <col min="15361" max="15361" width="6.26953125" style="79" customWidth="1"/>
    <col min="15362" max="15362" width="16.1796875" style="79" customWidth="1"/>
    <col min="15363" max="15363" width="9" style="79" customWidth="1"/>
    <col min="15364" max="15364" width="5.453125" style="79" customWidth="1"/>
    <col min="15365" max="15612" width="11.453125" style="79"/>
    <col min="15613" max="15613" width="17" style="79" customWidth="1"/>
    <col min="15614" max="15614" width="75.26953125" style="79" customWidth="1"/>
    <col min="15615" max="15615" width="15.54296875" style="79" customWidth="1"/>
    <col min="15616" max="15616" width="23.1796875" style="79" customWidth="1"/>
    <col min="15617" max="15617" width="6.26953125" style="79" customWidth="1"/>
    <col min="15618" max="15618" width="16.1796875" style="79" customWidth="1"/>
    <col min="15619" max="15619" width="9" style="79" customWidth="1"/>
    <col min="15620" max="15620" width="5.453125" style="79" customWidth="1"/>
    <col min="15621" max="15868" width="11.453125" style="79"/>
    <col min="15869" max="15869" width="17" style="79" customWidth="1"/>
    <col min="15870" max="15870" width="75.26953125" style="79" customWidth="1"/>
    <col min="15871" max="15871" width="15.54296875" style="79" customWidth="1"/>
    <col min="15872" max="15872" width="23.1796875" style="79" customWidth="1"/>
    <col min="15873" max="15873" width="6.26953125" style="79" customWidth="1"/>
    <col min="15874" max="15874" width="16.1796875" style="79" customWidth="1"/>
    <col min="15875" max="15875" width="9" style="79" customWidth="1"/>
    <col min="15876" max="15876" width="5.453125" style="79" customWidth="1"/>
    <col min="15877" max="16124" width="11.453125" style="79"/>
    <col min="16125" max="16125" width="17" style="79" customWidth="1"/>
    <col min="16126" max="16126" width="75.26953125" style="79" customWidth="1"/>
    <col min="16127" max="16127" width="15.54296875" style="79" customWidth="1"/>
    <col min="16128" max="16128" width="23.1796875" style="79" customWidth="1"/>
    <col min="16129" max="16129" width="6.26953125" style="79" customWidth="1"/>
    <col min="16130" max="16130" width="16.1796875" style="79" customWidth="1"/>
    <col min="16131" max="16131" width="9" style="79" customWidth="1"/>
    <col min="16132" max="16132" width="5.453125" style="79" customWidth="1"/>
    <col min="16133" max="16384" width="11.453125" style="79"/>
  </cols>
  <sheetData>
    <row r="1" spans="1:4" ht="17.25" customHeight="1" x14ac:dyDescent="0.3">
      <c r="A1" s="326" t="s">
        <v>118</v>
      </c>
      <c r="B1" s="326"/>
      <c r="C1" s="326"/>
      <c r="D1" s="100"/>
    </row>
    <row r="2" spans="1:4" ht="18.75" customHeight="1" x14ac:dyDescent="0.3">
      <c r="A2" s="326" t="s">
        <v>223</v>
      </c>
      <c r="B2" s="326"/>
      <c r="C2" s="326"/>
      <c r="D2" s="100"/>
    </row>
    <row r="3" spans="1:4" ht="18.75" customHeight="1" x14ac:dyDescent="0.3">
      <c r="A3" s="245"/>
      <c r="B3" s="244"/>
      <c r="C3" s="246"/>
      <c r="D3" s="100"/>
    </row>
    <row r="4" spans="1:4" ht="18.75" customHeight="1" x14ac:dyDescent="0.3">
      <c r="A4" s="82" t="s">
        <v>0</v>
      </c>
      <c r="B4" s="247" t="s">
        <v>244</v>
      </c>
      <c r="C4" s="82"/>
      <c r="D4" s="100"/>
    </row>
    <row r="5" spans="1:4" ht="18.75" customHeight="1" x14ac:dyDescent="0.3">
      <c r="A5" s="85" t="s">
        <v>1</v>
      </c>
      <c r="B5" s="86" t="s">
        <v>230</v>
      </c>
      <c r="C5" s="82"/>
      <c r="D5" s="100"/>
    </row>
    <row r="6" spans="1:4" ht="30" customHeight="1" x14ac:dyDescent="0.35">
      <c r="A6" s="148" t="s">
        <v>2</v>
      </c>
      <c r="B6" s="148"/>
      <c r="C6" s="90"/>
      <c r="D6" s="248"/>
    </row>
    <row r="7" spans="1:4" ht="15" customHeight="1" x14ac:dyDescent="0.35">
      <c r="A7" s="90" t="s">
        <v>3</v>
      </c>
      <c r="B7" s="148" t="s">
        <v>4</v>
      </c>
      <c r="C7" s="90"/>
      <c r="D7" s="93" t="s">
        <v>229</v>
      </c>
    </row>
    <row r="8" spans="1:4" ht="15" customHeight="1" x14ac:dyDescent="0.35">
      <c r="A8" s="90" t="s">
        <v>5</v>
      </c>
      <c r="B8" s="148" t="s">
        <v>6</v>
      </c>
      <c r="C8" s="90"/>
      <c r="D8" s="95" t="s">
        <v>120</v>
      </c>
    </row>
    <row r="9" spans="1:4" ht="15" customHeight="1" x14ac:dyDescent="0.35">
      <c r="A9" s="90" t="s">
        <v>7</v>
      </c>
      <c r="B9" s="148" t="s">
        <v>8</v>
      </c>
      <c r="C9" s="90"/>
      <c r="D9" s="95" t="s">
        <v>224</v>
      </c>
    </row>
    <row r="10" spans="1:4" ht="15" customHeight="1" x14ac:dyDescent="0.35">
      <c r="A10" s="90" t="s">
        <v>9</v>
      </c>
      <c r="B10" s="148" t="s">
        <v>10</v>
      </c>
      <c r="C10" s="90"/>
      <c r="D10" s="95" t="s">
        <v>11</v>
      </c>
    </row>
    <row r="11" spans="1:4" ht="30" customHeight="1" x14ac:dyDescent="0.35">
      <c r="A11" s="146" t="s">
        <v>12</v>
      </c>
      <c r="B11" s="148"/>
      <c r="C11" s="90"/>
      <c r="D11" s="95"/>
    </row>
    <row r="12" spans="1:4" ht="15" customHeight="1" x14ac:dyDescent="0.35">
      <c r="A12" s="249" t="s">
        <v>13</v>
      </c>
      <c r="B12" s="90" t="s">
        <v>14</v>
      </c>
      <c r="C12" s="250" t="s">
        <v>15</v>
      </c>
      <c r="D12" s="100"/>
    </row>
    <row r="13" spans="1:4" ht="15" customHeight="1" x14ac:dyDescent="0.35">
      <c r="A13" s="251" t="s">
        <v>121</v>
      </c>
      <c r="B13" s="90" t="s">
        <v>16</v>
      </c>
      <c r="C13" s="90">
        <v>3</v>
      </c>
      <c r="D13" s="90"/>
    </row>
    <row r="14" spans="1:4" ht="30" customHeight="1" x14ac:dyDescent="0.35">
      <c r="A14" s="148" t="s">
        <v>17</v>
      </c>
      <c r="B14" s="252"/>
      <c r="C14" s="90"/>
      <c r="D14" s="253"/>
    </row>
    <row r="15" spans="1:4" s="80" customFormat="1" ht="18" customHeight="1" x14ac:dyDescent="0.35">
      <c r="A15" s="148" t="s">
        <v>18</v>
      </c>
      <c r="B15" s="148"/>
      <c r="C15" s="150"/>
      <c r="D15" s="151"/>
    </row>
    <row r="16" spans="1:4" s="80" customFormat="1" ht="15" customHeight="1" x14ac:dyDescent="0.35">
      <c r="A16" s="148" t="s">
        <v>19</v>
      </c>
      <c r="B16" s="254"/>
      <c r="C16" s="150"/>
      <c r="D16" s="151"/>
    </row>
    <row r="17" spans="1:6" ht="15" customHeight="1" x14ac:dyDescent="0.35">
      <c r="A17" s="90">
        <v>1</v>
      </c>
      <c r="B17" s="148" t="s">
        <v>20</v>
      </c>
      <c r="C17" s="90"/>
      <c r="D17" s="115" t="s">
        <v>21</v>
      </c>
      <c r="E17" s="116"/>
    </row>
    <row r="18" spans="1:6" ht="15" customHeight="1" x14ac:dyDescent="0.35">
      <c r="A18" s="90">
        <v>2</v>
      </c>
      <c r="B18" s="148" t="s">
        <v>64</v>
      </c>
      <c r="C18" s="90"/>
      <c r="D18" s="115" t="s">
        <v>122</v>
      </c>
      <c r="E18" s="116"/>
    </row>
    <row r="19" spans="1:6" ht="15" customHeight="1" x14ac:dyDescent="0.35">
      <c r="A19" s="90">
        <v>3</v>
      </c>
      <c r="B19" s="148" t="s">
        <v>124</v>
      </c>
      <c r="C19" s="90" t="s">
        <v>123</v>
      </c>
      <c r="D19" s="115">
        <v>1741.66</v>
      </c>
      <c r="E19" s="118"/>
      <c r="F19" s="77"/>
    </row>
    <row r="20" spans="1:6" ht="15" customHeight="1" x14ac:dyDescent="0.35">
      <c r="A20" s="90">
        <v>4</v>
      </c>
      <c r="B20" s="146" t="s">
        <v>22</v>
      </c>
      <c r="C20" s="327" t="s">
        <v>200</v>
      </c>
      <c r="D20" s="327"/>
    </row>
    <row r="21" spans="1:6" ht="15" customHeight="1" x14ac:dyDescent="0.35">
      <c r="A21" s="90">
        <v>5</v>
      </c>
      <c r="B21" s="148" t="s">
        <v>23</v>
      </c>
      <c r="C21" s="255">
        <v>45292</v>
      </c>
      <c r="D21" s="250"/>
    </row>
    <row r="22" spans="1:6" s="80" customFormat="1" ht="30" customHeight="1" x14ac:dyDescent="0.35">
      <c r="A22" s="148" t="s">
        <v>86</v>
      </c>
      <c r="B22" s="148"/>
      <c r="C22" s="150"/>
      <c r="D22" s="151"/>
    </row>
    <row r="23" spans="1:6" ht="15" customHeight="1" x14ac:dyDescent="0.35">
      <c r="A23" s="90">
        <v>1</v>
      </c>
      <c r="B23" s="90" t="s">
        <v>24</v>
      </c>
      <c r="C23" s="90"/>
      <c r="D23" s="154" t="s">
        <v>25</v>
      </c>
    </row>
    <row r="24" spans="1:6" s="80" customFormat="1" ht="15.5" x14ac:dyDescent="0.35">
      <c r="A24" s="90" t="s">
        <v>3</v>
      </c>
      <c r="B24" s="148" t="s">
        <v>206</v>
      </c>
      <c r="C24" s="154"/>
      <c r="D24" s="115">
        <v>1741.66</v>
      </c>
      <c r="E24" s="130"/>
    </row>
    <row r="25" spans="1:6" s="80" customFormat="1" ht="15.5" x14ac:dyDescent="0.35">
      <c r="A25" s="90" t="s">
        <v>5</v>
      </c>
      <c r="B25" s="148" t="s">
        <v>65</v>
      </c>
      <c r="C25" s="132">
        <v>0.3</v>
      </c>
      <c r="D25" s="115">
        <f>D24*$C25</f>
        <v>522.49800000000005</v>
      </c>
      <c r="E25" s="130"/>
    </row>
    <row r="26" spans="1:6" s="87" customFormat="1" ht="15.5" x14ac:dyDescent="0.35">
      <c r="A26" s="90" t="s">
        <v>7</v>
      </c>
      <c r="B26" s="148" t="s">
        <v>26</v>
      </c>
      <c r="C26" s="132">
        <v>0.2</v>
      </c>
      <c r="D26" s="115">
        <f>(D24/220)*C26*(15*8)</f>
        <v>189.99927272727274</v>
      </c>
      <c r="E26" s="133"/>
    </row>
    <row r="27" spans="1:6" s="87" customFormat="1" ht="15.5" x14ac:dyDescent="0.35">
      <c r="A27" s="90" t="s">
        <v>9</v>
      </c>
      <c r="B27" s="148" t="s">
        <v>110</v>
      </c>
      <c r="C27" s="132">
        <v>0</v>
      </c>
      <c r="D27" s="115">
        <f>D24*C27</f>
        <v>0</v>
      </c>
      <c r="E27" s="133"/>
    </row>
    <row r="28" spans="1:6" ht="15.5" x14ac:dyDescent="0.35">
      <c r="A28" s="148"/>
      <c r="B28" s="146" t="s">
        <v>27</v>
      </c>
      <c r="C28" s="170"/>
      <c r="D28" s="136">
        <f>SUM(D24:D27)</f>
        <v>2454.1572727272733</v>
      </c>
      <c r="E28" s="137"/>
    </row>
    <row r="29" spans="1:6" ht="15.5" x14ac:dyDescent="0.35">
      <c r="A29" s="148"/>
      <c r="B29" s="146"/>
      <c r="C29" s="170"/>
      <c r="D29" s="152"/>
      <c r="E29" s="137"/>
    </row>
    <row r="30" spans="1:6" ht="15.5" x14ac:dyDescent="0.35">
      <c r="A30" s="148"/>
      <c r="B30" s="150" t="s">
        <v>84</v>
      </c>
      <c r="C30" s="170"/>
      <c r="D30" s="152"/>
      <c r="E30" s="137"/>
    </row>
    <row r="31" spans="1:6" ht="15.5" x14ac:dyDescent="0.35">
      <c r="A31" s="148"/>
      <c r="B31" s="146"/>
      <c r="C31" s="170"/>
      <c r="D31" s="152"/>
      <c r="E31" s="137"/>
    </row>
    <row r="32" spans="1:6" ht="15.5" x14ac:dyDescent="0.35">
      <c r="A32" s="148" t="s">
        <v>67</v>
      </c>
      <c r="B32" s="254"/>
      <c r="C32" s="150"/>
      <c r="D32" s="151"/>
      <c r="E32" s="137"/>
    </row>
    <row r="33" spans="1:5" ht="15.5" x14ac:dyDescent="0.35">
      <c r="A33" s="90" t="s">
        <v>68</v>
      </c>
      <c r="B33" s="90" t="s">
        <v>49</v>
      </c>
      <c r="C33" s="90" t="s">
        <v>35</v>
      </c>
      <c r="D33" s="154" t="s">
        <v>25</v>
      </c>
      <c r="E33" s="137"/>
    </row>
    <row r="34" spans="1:5" ht="15.5" x14ac:dyDescent="0.35">
      <c r="A34" s="90" t="s">
        <v>3</v>
      </c>
      <c r="B34" s="148" t="s">
        <v>50</v>
      </c>
      <c r="C34" s="132">
        <v>8.3299999999999999E-2</v>
      </c>
      <c r="D34" s="152">
        <f>D28/12</f>
        <v>204.51310606060611</v>
      </c>
      <c r="E34" s="137"/>
    </row>
    <row r="35" spans="1:5" ht="15.5" x14ac:dyDescent="0.35">
      <c r="A35" s="90" t="s">
        <v>5</v>
      </c>
      <c r="B35" s="146" t="s">
        <v>69</v>
      </c>
      <c r="C35" s="132">
        <v>0.121</v>
      </c>
      <c r="D35" s="152">
        <f>D28*C35</f>
        <v>296.95303000000007</v>
      </c>
      <c r="E35" s="137"/>
    </row>
    <row r="36" spans="1:5" ht="15.5" x14ac:dyDescent="0.35">
      <c r="A36" s="322" t="s">
        <v>115</v>
      </c>
      <c r="B36" s="322"/>
      <c r="C36" s="132"/>
      <c r="D36" s="152">
        <f>SUM(D34:D35)</f>
        <v>501.46613606060617</v>
      </c>
      <c r="E36" s="137"/>
    </row>
    <row r="37" spans="1:5" ht="15.5" x14ac:dyDescent="0.35">
      <c r="A37" s="90" t="s">
        <v>7</v>
      </c>
      <c r="B37" s="146" t="s">
        <v>114</v>
      </c>
      <c r="C37" s="132"/>
      <c r="D37" s="152">
        <f>D36*C50</f>
        <v>184.53953807030311</v>
      </c>
      <c r="E37" s="137"/>
    </row>
    <row r="38" spans="1:5" ht="15.5" x14ac:dyDescent="0.35">
      <c r="A38" s="90"/>
      <c r="B38" s="90" t="s">
        <v>47</v>
      </c>
      <c r="C38" s="1"/>
      <c r="D38" s="136">
        <f>SUM(D36:D37)</f>
        <v>686.00567413090926</v>
      </c>
      <c r="E38" s="137"/>
    </row>
    <row r="39" spans="1:5" ht="15.5" x14ac:dyDescent="0.35">
      <c r="A39" s="90"/>
      <c r="B39" s="90"/>
      <c r="C39" s="1"/>
      <c r="D39" s="152"/>
      <c r="E39" s="137"/>
    </row>
    <row r="40" spans="1:5" ht="15.5" x14ac:dyDescent="0.35">
      <c r="A40" s="148" t="s">
        <v>113</v>
      </c>
      <c r="B40" s="149"/>
      <c r="C40" s="150"/>
      <c r="D40" s="151"/>
      <c r="E40" s="137"/>
    </row>
    <row r="41" spans="1:5" ht="15.5" x14ac:dyDescent="0.35">
      <c r="A41" s="90" t="s">
        <v>70</v>
      </c>
      <c r="B41" s="90" t="s">
        <v>71</v>
      </c>
      <c r="C41" s="90" t="s">
        <v>35</v>
      </c>
      <c r="D41" s="154" t="s">
        <v>25</v>
      </c>
      <c r="E41" s="137"/>
    </row>
    <row r="42" spans="1:5" ht="15.5" x14ac:dyDescent="0.35">
      <c r="A42" s="90" t="s">
        <v>3</v>
      </c>
      <c r="B42" s="148" t="s">
        <v>36</v>
      </c>
      <c r="C42" s="132">
        <v>0.2</v>
      </c>
      <c r="D42" s="152">
        <f>C42*D$28</f>
        <v>490.83145454545468</v>
      </c>
      <c r="E42" s="137"/>
    </row>
    <row r="43" spans="1:5" ht="15.5" x14ac:dyDescent="0.35">
      <c r="A43" s="90" t="s">
        <v>5</v>
      </c>
      <c r="B43" s="148" t="s">
        <v>41</v>
      </c>
      <c r="C43" s="132">
        <v>2.5000000000000001E-2</v>
      </c>
      <c r="D43" s="152">
        <f t="shared" ref="D43:D49" si="0">C43*D$28</f>
        <v>61.353931818181835</v>
      </c>
      <c r="E43" s="137"/>
    </row>
    <row r="44" spans="1:5" ht="15.5" x14ac:dyDescent="0.35">
      <c r="A44" s="90" t="s">
        <v>7</v>
      </c>
      <c r="B44" s="148" t="s">
        <v>77</v>
      </c>
      <c r="C44" s="132">
        <v>0.03</v>
      </c>
      <c r="D44" s="152">
        <f t="shared" si="0"/>
        <v>73.624718181818196</v>
      </c>
      <c r="E44" s="137"/>
    </row>
    <row r="45" spans="1:5" ht="15.5" x14ac:dyDescent="0.35">
      <c r="A45" s="90" t="s">
        <v>9</v>
      </c>
      <c r="B45" s="148" t="s">
        <v>37</v>
      </c>
      <c r="C45" s="132">
        <v>1.4999999999999999E-2</v>
      </c>
      <c r="D45" s="152">
        <f t="shared" si="0"/>
        <v>36.812359090909098</v>
      </c>
      <c r="E45" s="137"/>
    </row>
    <row r="46" spans="1:5" ht="15.5" x14ac:dyDescent="0.35">
      <c r="A46" s="90" t="s">
        <v>40</v>
      </c>
      <c r="B46" s="148" t="s">
        <v>38</v>
      </c>
      <c r="C46" s="132">
        <v>0.01</v>
      </c>
      <c r="D46" s="152">
        <f t="shared" si="0"/>
        <v>24.541572727272733</v>
      </c>
      <c r="E46" s="137"/>
    </row>
    <row r="47" spans="1:5" ht="15.5" x14ac:dyDescent="0.35">
      <c r="A47" s="90" t="s">
        <v>42</v>
      </c>
      <c r="B47" s="148" t="s">
        <v>46</v>
      </c>
      <c r="C47" s="132">
        <v>6.0000000000000001E-3</v>
      </c>
      <c r="D47" s="152">
        <f t="shared" si="0"/>
        <v>14.724943636363641</v>
      </c>
      <c r="E47" s="137"/>
    </row>
    <row r="48" spans="1:5" ht="15.5" x14ac:dyDescent="0.35">
      <c r="A48" s="90" t="s">
        <v>44</v>
      </c>
      <c r="B48" s="148" t="s">
        <v>39</v>
      </c>
      <c r="C48" s="132">
        <v>2E-3</v>
      </c>
      <c r="D48" s="152">
        <f t="shared" si="0"/>
        <v>4.9083145454545463</v>
      </c>
      <c r="E48" s="137"/>
    </row>
    <row r="49" spans="1:10" ht="15.5" x14ac:dyDescent="0.35">
      <c r="A49" s="90" t="s">
        <v>45</v>
      </c>
      <c r="B49" s="148" t="s">
        <v>43</v>
      </c>
      <c r="C49" s="132">
        <v>0.08</v>
      </c>
      <c r="D49" s="152">
        <f t="shared" si="0"/>
        <v>196.33258181818186</v>
      </c>
      <c r="E49" s="137"/>
    </row>
    <row r="50" spans="1:10" ht="15.5" x14ac:dyDescent="0.35">
      <c r="A50" s="90"/>
      <c r="B50" s="90" t="s">
        <v>47</v>
      </c>
      <c r="C50" s="1">
        <f>SUM(C42:C49)</f>
        <v>0.36800000000000005</v>
      </c>
      <c r="D50" s="136">
        <f>SUM(D42:D49)</f>
        <v>903.12987636363675</v>
      </c>
      <c r="E50" s="137"/>
    </row>
    <row r="51" spans="1:10" s="80" customFormat="1" ht="30" customHeight="1" x14ac:dyDescent="0.35">
      <c r="A51" s="148" t="s">
        <v>72</v>
      </c>
      <c r="B51" s="148"/>
      <c r="C51" s="150"/>
      <c r="D51" s="151"/>
    </row>
    <row r="52" spans="1:10" ht="16.5" customHeight="1" thickBot="1" x14ac:dyDescent="0.4">
      <c r="A52" s="90" t="s">
        <v>73</v>
      </c>
      <c r="B52" s="90" t="s">
        <v>28</v>
      </c>
      <c r="C52" s="170"/>
      <c r="D52" s="154" t="s">
        <v>25</v>
      </c>
      <c r="E52" s="137"/>
    </row>
    <row r="53" spans="1:10" s="141" customFormat="1" ht="16" thickTop="1" x14ac:dyDescent="0.35">
      <c r="A53" s="90" t="s">
        <v>3</v>
      </c>
      <c r="B53" s="146" t="s">
        <v>78</v>
      </c>
      <c r="C53" s="156">
        <v>4.8</v>
      </c>
      <c r="D53" s="152">
        <f>G57</f>
        <v>39.5</v>
      </c>
      <c r="E53" s="157"/>
      <c r="F53" s="158" t="s">
        <v>201</v>
      </c>
      <c r="G53" s="39">
        <v>2</v>
      </c>
      <c r="I53" s="158" t="s">
        <v>129</v>
      </c>
      <c r="J53" s="3">
        <v>23.68</v>
      </c>
    </row>
    <row r="54" spans="1:10" s="141" customFormat="1" ht="15.5" x14ac:dyDescent="0.35">
      <c r="A54" s="90" t="s">
        <v>5</v>
      </c>
      <c r="B54" s="148" t="s">
        <v>79</v>
      </c>
      <c r="C54" s="159"/>
      <c r="D54" s="152">
        <f>J57</f>
        <v>287.71199999999999</v>
      </c>
      <c r="E54" s="157"/>
      <c r="F54" s="160" t="s">
        <v>202</v>
      </c>
      <c r="G54" s="36">
        <f>'[1]Valores em comum'!$C$7</f>
        <v>4.8</v>
      </c>
      <c r="I54" s="160" t="s">
        <v>207</v>
      </c>
      <c r="J54" s="37">
        <v>15</v>
      </c>
    </row>
    <row r="55" spans="1:10" s="141" customFormat="1" ht="15.5" x14ac:dyDescent="0.35">
      <c r="A55" s="90" t="s">
        <v>7</v>
      </c>
      <c r="B55" s="148" t="s">
        <v>74</v>
      </c>
      <c r="C55" s="159"/>
      <c r="D55" s="152"/>
      <c r="E55" s="157"/>
      <c r="F55" s="160" t="s">
        <v>203</v>
      </c>
      <c r="G55" s="162">
        <v>0.06</v>
      </c>
      <c r="I55" s="163" t="s">
        <v>208</v>
      </c>
      <c r="J55" s="40">
        <f>J53*J54</f>
        <v>355.2</v>
      </c>
    </row>
    <row r="56" spans="1:10" s="141" customFormat="1" ht="15.5" x14ac:dyDescent="0.35">
      <c r="A56" s="90" t="s">
        <v>9</v>
      </c>
      <c r="B56" s="148" t="s">
        <v>199</v>
      </c>
      <c r="C56" s="159"/>
      <c r="D56" s="152">
        <v>19.420000000000002</v>
      </c>
      <c r="E56" s="157"/>
      <c r="F56" s="160" t="s">
        <v>204</v>
      </c>
      <c r="G56" s="37">
        <v>15</v>
      </c>
      <c r="I56" s="160" t="s">
        <v>209</v>
      </c>
      <c r="J56" s="41">
        <f>J55*19%</f>
        <v>67.488</v>
      </c>
    </row>
    <row r="57" spans="1:10" s="141" customFormat="1" ht="16" thickBot="1" x14ac:dyDescent="0.4">
      <c r="A57" s="90" t="s">
        <v>40</v>
      </c>
      <c r="B57" s="148" t="s">
        <v>111</v>
      </c>
      <c r="C57" s="159"/>
      <c r="D57" s="152"/>
      <c r="E57" s="157"/>
      <c r="F57" s="165" t="s">
        <v>205</v>
      </c>
      <c r="G57" s="38">
        <f>ROUND((G53*G54*G56)-(G55*D24),2)</f>
        <v>39.5</v>
      </c>
      <c r="I57" s="165" t="s">
        <v>205</v>
      </c>
      <c r="J57" s="38">
        <f>J55-J56</f>
        <v>287.71199999999999</v>
      </c>
    </row>
    <row r="58" spans="1:10" s="87" customFormat="1" ht="16.5" thickTop="1" thickBot="1" x14ac:dyDescent="0.4">
      <c r="A58" s="90" t="s">
        <v>42</v>
      </c>
      <c r="B58" s="148" t="s">
        <v>112</v>
      </c>
      <c r="C58" s="170"/>
      <c r="D58" s="152"/>
      <c r="E58" s="167"/>
    </row>
    <row r="59" spans="1:10" ht="16" thickTop="1" x14ac:dyDescent="0.35">
      <c r="A59" s="90"/>
      <c r="B59" s="146" t="s">
        <v>29</v>
      </c>
      <c r="C59" s="170"/>
      <c r="D59" s="152">
        <f>SUM(D53:D58)</f>
        <v>346.63200000000001</v>
      </c>
      <c r="E59" s="137"/>
      <c r="F59" s="158"/>
      <c r="G59" s="3"/>
    </row>
    <row r="60" spans="1:10" ht="16" thickBot="1" x14ac:dyDescent="0.4">
      <c r="A60" s="90"/>
      <c r="B60" s="146"/>
      <c r="C60" s="170"/>
      <c r="D60" s="152"/>
      <c r="E60" s="137"/>
      <c r="F60" s="169" t="s">
        <v>131</v>
      </c>
      <c r="G60" s="42">
        <v>19.420000000000002</v>
      </c>
    </row>
    <row r="61" spans="1:10" ht="16" thickTop="1" x14ac:dyDescent="0.35">
      <c r="A61" s="148" t="s">
        <v>75</v>
      </c>
      <c r="B61" s="148"/>
      <c r="C61" s="150"/>
      <c r="D61" s="151"/>
      <c r="E61" s="137"/>
    </row>
    <row r="62" spans="1:10" ht="15.5" x14ac:dyDescent="0.35">
      <c r="A62" s="90">
        <v>2</v>
      </c>
      <c r="B62" s="146" t="s">
        <v>76</v>
      </c>
      <c r="C62" s="170"/>
      <c r="D62" s="154" t="s">
        <v>25</v>
      </c>
      <c r="E62" s="137"/>
    </row>
    <row r="63" spans="1:10" ht="15.5" x14ac:dyDescent="0.35">
      <c r="A63" s="90" t="s">
        <v>68</v>
      </c>
      <c r="B63" s="148" t="s">
        <v>108</v>
      </c>
      <c r="C63" s="159"/>
      <c r="D63" s="152">
        <f>D38</f>
        <v>686.00567413090926</v>
      </c>
      <c r="E63" s="137"/>
    </row>
    <row r="64" spans="1:10" ht="15.5" x14ac:dyDescent="0.35">
      <c r="A64" s="90" t="s">
        <v>70</v>
      </c>
      <c r="B64" s="148" t="s">
        <v>71</v>
      </c>
      <c r="C64" s="159"/>
      <c r="D64" s="152">
        <f>D50</f>
        <v>903.12987636363675</v>
      </c>
      <c r="E64" s="137"/>
    </row>
    <row r="65" spans="1:5" ht="15.5" x14ac:dyDescent="0.35">
      <c r="A65" s="90" t="s">
        <v>73</v>
      </c>
      <c r="B65" s="148" t="s">
        <v>28</v>
      </c>
      <c r="C65" s="159"/>
      <c r="D65" s="152">
        <f>D59</f>
        <v>346.63200000000001</v>
      </c>
      <c r="E65" s="137"/>
    </row>
    <row r="66" spans="1:5" ht="15.5" x14ac:dyDescent="0.35">
      <c r="A66" s="323" t="s">
        <v>80</v>
      </c>
      <c r="B66" s="323"/>
      <c r="C66" s="323"/>
      <c r="D66" s="136">
        <f>SUM(D63:D65)</f>
        <v>1935.767550494546</v>
      </c>
      <c r="E66" s="137"/>
    </row>
    <row r="67" spans="1:5" ht="15.5" x14ac:dyDescent="0.35">
      <c r="A67" s="90"/>
      <c r="B67" s="90"/>
      <c r="C67" s="90"/>
      <c r="D67" s="152"/>
      <c r="E67" s="137"/>
    </row>
    <row r="68" spans="1:5" ht="15.5" x14ac:dyDescent="0.35">
      <c r="A68" s="148" t="s">
        <v>85</v>
      </c>
      <c r="B68" s="254"/>
      <c r="C68" s="150"/>
      <c r="D68" s="151"/>
      <c r="E68" s="137"/>
    </row>
    <row r="69" spans="1:5" ht="15.5" x14ac:dyDescent="0.35">
      <c r="A69" s="90">
        <v>3</v>
      </c>
      <c r="B69" s="90" t="s">
        <v>52</v>
      </c>
      <c r="C69" s="90" t="s">
        <v>35</v>
      </c>
      <c r="D69" s="154" t="s">
        <v>25</v>
      </c>
      <c r="E69" s="137"/>
    </row>
    <row r="70" spans="1:5" ht="15.5" x14ac:dyDescent="0.35">
      <c r="A70" s="90" t="s">
        <v>3</v>
      </c>
      <c r="B70" s="148" t="s">
        <v>53</v>
      </c>
      <c r="C70" s="132">
        <v>4.1999999999999997E-3</v>
      </c>
      <c r="D70" s="152">
        <f>C70*D28</f>
        <v>10.307460545454546</v>
      </c>
      <c r="E70" s="137"/>
    </row>
    <row r="71" spans="1:5" ht="15.5" x14ac:dyDescent="0.35">
      <c r="A71" s="90" t="s">
        <v>5</v>
      </c>
      <c r="B71" s="148" t="s">
        <v>54</v>
      </c>
      <c r="C71" s="132">
        <v>0.08</v>
      </c>
      <c r="D71" s="152">
        <f>C71*D70</f>
        <v>0.82459684363636376</v>
      </c>
      <c r="E71" s="137"/>
    </row>
    <row r="72" spans="1:5" ht="15.5" x14ac:dyDescent="0.35">
      <c r="A72" s="90" t="s">
        <v>7</v>
      </c>
      <c r="B72" s="148" t="s">
        <v>81</v>
      </c>
      <c r="C72" s="132">
        <v>0.02</v>
      </c>
      <c r="D72" s="152">
        <f>C72*D28</f>
        <v>49.083145454545466</v>
      </c>
      <c r="E72" s="137"/>
    </row>
    <row r="73" spans="1:5" ht="15.5" x14ac:dyDescent="0.35">
      <c r="A73" s="90" t="s">
        <v>9</v>
      </c>
      <c r="B73" s="148" t="s">
        <v>55</v>
      </c>
      <c r="C73" s="132">
        <v>1.9400000000000001E-2</v>
      </c>
      <c r="D73" s="152">
        <f>C73*D28</f>
        <v>47.610651090909101</v>
      </c>
      <c r="E73" s="137"/>
    </row>
    <row r="74" spans="1:5" ht="15.5" x14ac:dyDescent="0.35">
      <c r="A74" s="90" t="s">
        <v>40</v>
      </c>
      <c r="B74" s="148" t="s">
        <v>82</v>
      </c>
      <c r="C74" s="132"/>
      <c r="D74" s="152">
        <f>D73*C50</f>
        <v>17.520719601454552</v>
      </c>
      <c r="E74" s="137"/>
    </row>
    <row r="75" spans="1:5" ht="15.5" x14ac:dyDescent="0.35">
      <c r="A75" s="90" t="s">
        <v>42</v>
      </c>
      <c r="B75" s="148" t="s">
        <v>83</v>
      </c>
      <c r="C75" s="132">
        <v>0.02</v>
      </c>
      <c r="D75" s="152">
        <f>C75*D28</f>
        <v>49.083145454545466</v>
      </c>
      <c r="E75" s="137"/>
    </row>
    <row r="76" spans="1:5" ht="15.5" x14ac:dyDescent="0.35">
      <c r="A76" s="90"/>
      <c r="B76" s="90" t="s">
        <v>47</v>
      </c>
      <c r="C76" s="1">
        <f>SUM(C70:C75)</f>
        <v>0.14360000000000001</v>
      </c>
      <c r="D76" s="136">
        <f>SUM(D70:D75)</f>
        <v>174.4297189905455</v>
      </c>
      <c r="E76" s="137"/>
    </row>
    <row r="77" spans="1:5" ht="15.5" x14ac:dyDescent="0.35">
      <c r="A77" s="90"/>
      <c r="B77" s="90"/>
      <c r="C77" s="1"/>
      <c r="D77" s="152"/>
      <c r="E77" s="137"/>
    </row>
    <row r="78" spans="1:5" ht="15.5" x14ac:dyDescent="0.35">
      <c r="A78" s="90"/>
      <c r="B78" s="150" t="s">
        <v>87</v>
      </c>
      <c r="C78" s="1"/>
      <c r="D78" s="152"/>
      <c r="E78" s="137"/>
    </row>
    <row r="79" spans="1:5" ht="15.5" x14ac:dyDescent="0.35">
      <c r="A79" s="90"/>
      <c r="B79" s="90"/>
      <c r="C79" s="90"/>
      <c r="D79" s="152"/>
      <c r="E79" s="137"/>
    </row>
    <row r="80" spans="1:5" ht="15.5" x14ac:dyDescent="0.35">
      <c r="A80" s="148" t="s">
        <v>88</v>
      </c>
      <c r="B80" s="254"/>
      <c r="C80" s="150"/>
      <c r="D80" s="151"/>
      <c r="E80" s="137"/>
    </row>
    <row r="81" spans="1:5" ht="15.5" x14ac:dyDescent="0.35">
      <c r="A81" s="90" t="s">
        <v>34</v>
      </c>
      <c r="B81" s="90" t="s">
        <v>57</v>
      </c>
      <c r="C81" s="90" t="s">
        <v>35</v>
      </c>
      <c r="D81" s="154" t="s">
        <v>25</v>
      </c>
      <c r="E81" s="137"/>
    </row>
    <row r="82" spans="1:5" ht="15.5" x14ac:dyDescent="0.35">
      <c r="A82" s="90" t="s">
        <v>3</v>
      </c>
      <c r="B82" s="148" t="s">
        <v>89</v>
      </c>
      <c r="C82" s="132">
        <v>6.8999999999999999E-3</v>
      </c>
      <c r="D82" s="152">
        <f>C82*D28</f>
        <v>16.933685181818184</v>
      </c>
      <c r="E82" s="137"/>
    </row>
    <row r="83" spans="1:5" ht="15.5" x14ac:dyDescent="0.35">
      <c r="A83" s="90" t="s">
        <v>5</v>
      </c>
      <c r="B83" s="148" t="s">
        <v>57</v>
      </c>
      <c r="C83" s="132">
        <v>1.66E-2</v>
      </c>
      <c r="D83" s="152">
        <f>C83*D$28</f>
        <v>40.739010727272735</v>
      </c>
      <c r="E83" s="137"/>
    </row>
    <row r="84" spans="1:5" ht="15.5" x14ac:dyDescent="0.35">
      <c r="A84" s="90" t="s">
        <v>7</v>
      </c>
      <c r="B84" s="148" t="s">
        <v>56</v>
      </c>
      <c r="C84" s="132">
        <v>1.6999999999999999E-3</v>
      </c>
      <c r="D84" s="152">
        <f>C84*D$28</f>
        <v>4.1720673636363639</v>
      </c>
      <c r="E84" s="137"/>
    </row>
    <row r="85" spans="1:5" ht="15.5" x14ac:dyDescent="0.35">
      <c r="A85" s="90" t="s">
        <v>9</v>
      </c>
      <c r="B85" s="148" t="s">
        <v>58</v>
      </c>
      <c r="C85" s="132">
        <v>2.9999999999999997E-4</v>
      </c>
      <c r="D85" s="152">
        <f>C85*D$28</f>
        <v>0.73624718181818194</v>
      </c>
      <c r="E85" s="137"/>
    </row>
    <row r="86" spans="1:5" ht="15.5" x14ac:dyDescent="0.35">
      <c r="A86" s="90" t="s">
        <v>40</v>
      </c>
      <c r="B86" s="148" t="s">
        <v>51</v>
      </c>
      <c r="C86" s="132">
        <v>3.7000000000000002E-3</v>
      </c>
      <c r="D86" s="152">
        <f>C86*D$28</f>
        <v>9.0803819090909119</v>
      </c>
      <c r="E86" s="137"/>
    </row>
    <row r="87" spans="1:5" ht="15.5" x14ac:dyDescent="0.35">
      <c r="A87" s="90" t="s">
        <v>42</v>
      </c>
      <c r="B87" s="148" t="s">
        <v>66</v>
      </c>
      <c r="C87" s="132"/>
      <c r="D87" s="152"/>
      <c r="E87" s="137"/>
    </row>
    <row r="88" spans="1:5" ht="15.5" x14ac:dyDescent="0.35">
      <c r="A88" s="322" t="s">
        <v>115</v>
      </c>
      <c r="B88" s="322"/>
      <c r="C88" s="132"/>
      <c r="D88" s="152">
        <f>SUM(D82:D87)</f>
        <v>71.661392363636381</v>
      </c>
      <c r="E88" s="137"/>
    </row>
    <row r="89" spans="1:5" ht="15.5" x14ac:dyDescent="0.35">
      <c r="A89" s="90" t="s">
        <v>44</v>
      </c>
      <c r="B89" s="146" t="s">
        <v>116</v>
      </c>
      <c r="C89" s="146"/>
      <c r="D89" s="152">
        <f>D88*C50</f>
        <v>26.37139238981819</v>
      </c>
      <c r="E89" s="137"/>
    </row>
    <row r="90" spans="1:5" ht="15.5" x14ac:dyDescent="0.35">
      <c r="A90" s="323" t="s">
        <v>47</v>
      </c>
      <c r="B90" s="323"/>
      <c r="C90" s="323"/>
      <c r="D90" s="136">
        <f>SUM(D88:D89)</f>
        <v>98.032784753454564</v>
      </c>
      <c r="E90" s="137"/>
    </row>
    <row r="91" spans="1:5" ht="15.5" x14ac:dyDescent="0.35">
      <c r="A91" s="90"/>
      <c r="B91" s="148"/>
      <c r="C91" s="132"/>
      <c r="D91" s="152"/>
      <c r="E91" s="137"/>
    </row>
    <row r="92" spans="1:5" ht="15.5" x14ac:dyDescent="0.35">
      <c r="A92" s="148" t="s">
        <v>90</v>
      </c>
      <c r="B92" s="254"/>
      <c r="C92" s="150"/>
      <c r="D92" s="151"/>
      <c r="E92" s="137"/>
    </row>
    <row r="93" spans="1:5" ht="15.5" x14ac:dyDescent="0.35">
      <c r="A93" s="90" t="s">
        <v>48</v>
      </c>
      <c r="B93" s="90" t="s">
        <v>91</v>
      </c>
      <c r="C93" s="90" t="s">
        <v>35</v>
      </c>
      <c r="D93" s="154" t="s">
        <v>25</v>
      </c>
      <c r="E93" s="137"/>
    </row>
    <row r="94" spans="1:5" ht="15.5" x14ac:dyDescent="0.35">
      <c r="A94" s="90" t="s">
        <v>3</v>
      </c>
      <c r="B94" s="148" t="s">
        <v>92</v>
      </c>
      <c r="C94" s="324" t="s">
        <v>93</v>
      </c>
      <c r="D94" s="324"/>
      <c r="E94" s="137"/>
    </row>
    <row r="95" spans="1:5" ht="15.5" x14ac:dyDescent="0.35">
      <c r="A95" s="323" t="s">
        <v>80</v>
      </c>
      <c r="B95" s="323"/>
      <c r="C95" s="323"/>
      <c r="D95" s="152"/>
      <c r="E95" s="137"/>
    </row>
    <row r="96" spans="1:5" ht="15.5" x14ac:dyDescent="0.35">
      <c r="A96" s="90"/>
      <c r="B96" s="90"/>
      <c r="C96" s="90"/>
      <c r="D96" s="152"/>
      <c r="E96" s="137"/>
    </row>
    <row r="97" spans="1:5" ht="15.5" x14ac:dyDescent="0.35">
      <c r="A97" s="148" t="s">
        <v>94</v>
      </c>
      <c r="B97" s="254"/>
      <c r="C97" s="150"/>
      <c r="D97" s="151"/>
      <c r="E97" s="137"/>
    </row>
    <row r="98" spans="1:5" ht="15.5" x14ac:dyDescent="0.35">
      <c r="A98" s="90">
        <v>4</v>
      </c>
      <c r="B98" s="90" t="s">
        <v>95</v>
      </c>
      <c r="C98" s="90" t="s">
        <v>35</v>
      </c>
      <c r="D98" s="154" t="s">
        <v>25</v>
      </c>
      <c r="E98" s="137"/>
    </row>
    <row r="99" spans="1:5" ht="15.5" x14ac:dyDescent="0.35">
      <c r="A99" s="90" t="s">
        <v>34</v>
      </c>
      <c r="B99" s="146" t="s">
        <v>57</v>
      </c>
      <c r="C99" s="90"/>
      <c r="D99" s="154"/>
      <c r="E99" s="137"/>
    </row>
    <row r="100" spans="1:5" ht="15.5" x14ac:dyDescent="0.35">
      <c r="A100" s="90" t="s">
        <v>48</v>
      </c>
      <c r="B100" s="146" t="s">
        <v>91</v>
      </c>
      <c r="C100" s="324" t="s">
        <v>93</v>
      </c>
      <c r="D100" s="324"/>
      <c r="E100" s="137"/>
    </row>
    <row r="101" spans="1:5" ht="15.5" x14ac:dyDescent="0.35">
      <c r="A101" s="323" t="s">
        <v>80</v>
      </c>
      <c r="B101" s="323"/>
      <c r="C101" s="323"/>
      <c r="D101" s="136"/>
      <c r="E101" s="137"/>
    </row>
    <row r="102" spans="1:5" ht="15.5" x14ac:dyDescent="0.35">
      <c r="A102" s="90"/>
      <c r="B102" s="90"/>
      <c r="C102" s="90"/>
      <c r="D102" s="152"/>
      <c r="E102" s="137"/>
    </row>
    <row r="103" spans="1:5" ht="15.5" x14ac:dyDescent="0.35">
      <c r="A103" s="90"/>
      <c r="B103" s="148"/>
      <c r="C103" s="132"/>
      <c r="D103" s="152"/>
      <c r="E103" s="137"/>
    </row>
    <row r="104" spans="1:5" s="80" customFormat="1" ht="15.75" customHeight="1" x14ac:dyDescent="0.35">
      <c r="A104" s="321" t="s">
        <v>97</v>
      </c>
      <c r="B104" s="321"/>
      <c r="C104" s="321"/>
      <c r="D104" s="321"/>
    </row>
    <row r="105" spans="1:5" ht="16.5" customHeight="1" x14ac:dyDescent="0.35">
      <c r="A105" s="90">
        <v>5</v>
      </c>
      <c r="B105" s="321" t="s">
        <v>117</v>
      </c>
      <c r="C105" s="321"/>
      <c r="D105" s="154" t="s">
        <v>25</v>
      </c>
      <c r="E105" s="137"/>
    </row>
    <row r="106" spans="1:5" s="87" customFormat="1" ht="15.5" x14ac:dyDescent="0.35">
      <c r="A106" s="90" t="s">
        <v>3</v>
      </c>
      <c r="B106" s="146" t="s">
        <v>30</v>
      </c>
      <c r="C106" s="170"/>
      <c r="D106" s="152">
        <f>Uniformes!M11</f>
        <v>57.819166666666668</v>
      </c>
      <c r="E106" s="167"/>
    </row>
    <row r="107" spans="1:5" s="87" customFormat="1" ht="15.5" x14ac:dyDescent="0.35">
      <c r="A107" s="90" t="s">
        <v>5</v>
      </c>
      <c r="B107" s="148" t="s">
        <v>31</v>
      </c>
      <c r="C107" s="170"/>
      <c r="D107" s="152"/>
      <c r="E107" s="167"/>
    </row>
    <row r="108" spans="1:5" s="87" customFormat="1" ht="15.5" x14ac:dyDescent="0.35">
      <c r="A108" s="90" t="s">
        <v>7</v>
      </c>
      <c r="B108" s="148" t="s">
        <v>119</v>
      </c>
      <c r="C108" s="170"/>
      <c r="D108" s="152">
        <f>Uniformes!O18</f>
        <v>2.0735694444444444</v>
      </c>
      <c r="E108" s="167"/>
    </row>
    <row r="109" spans="1:5" s="87" customFormat="1" ht="15.5" x14ac:dyDescent="0.35">
      <c r="A109" s="90" t="s">
        <v>9</v>
      </c>
      <c r="B109" s="148" t="s">
        <v>32</v>
      </c>
      <c r="C109" s="170"/>
      <c r="D109" s="152"/>
      <c r="E109" s="167"/>
    </row>
    <row r="110" spans="1:5" ht="15.5" x14ac:dyDescent="0.35">
      <c r="A110" s="323" t="s">
        <v>33</v>
      </c>
      <c r="B110" s="323"/>
      <c r="C110" s="323"/>
      <c r="D110" s="136">
        <f>SUM(D106:D109)</f>
        <v>59.892736111111113</v>
      </c>
      <c r="E110" s="137"/>
    </row>
    <row r="111" spans="1:5" ht="15.5" x14ac:dyDescent="0.35">
      <c r="A111" s="90"/>
      <c r="B111" s="90" t="s">
        <v>98</v>
      </c>
      <c r="C111" s="90"/>
      <c r="D111" s="152"/>
      <c r="E111" s="137"/>
    </row>
    <row r="112" spans="1:5" ht="15.5" x14ac:dyDescent="0.35">
      <c r="A112" s="90"/>
      <c r="B112" s="146"/>
      <c r="C112" s="170"/>
      <c r="D112" s="152"/>
      <c r="E112" s="137"/>
    </row>
    <row r="113" spans="1:5" s="80" customFormat="1" ht="30" customHeight="1" x14ac:dyDescent="0.35">
      <c r="A113" s="148" t="s">
        <v>100</v>
      </c>
      <c r="B113" s="148"/>
      <c r="C113" s="150"/>
      <c r="D113" s="151"/>
    </row>
    <row r="114" spans="1:5" ht="15.5" x14ac:dyDescent="0.35">
      <c r="A114" s="90">
        <v>6</v>
      </c>
      <c r="B114" s="90" t="s">
        <v>99</v>
      </c>
      <c r="C114" s="90" t="s">
        <v>35</v>
      </c>
      <c r="D114" s="154" t="s">
        <v>25</v>
      </c>
      <c r="E114" s="137"/>
    </row>
    <row r="115" spans="1:5" ht="15.5" x14ac:dyDescent="0.35">
      <c r="A115" s="90" t="s">
        <v>3</v>
      </c>
      <c r="B115" s="148" t="s">
        <v>59</v>
      </c>
      <c r="C115" s="132">
        <v>0.04</v>
      </c>
      <c r="D115" s="152">
        <f>C115*D131</f>
        <v>188.89120252307723</v>
      </c>
    </row>
    <row r="116" spans="1:5" ht="15.5" x14ac:dyDescent="0.35">
      <c r="A116" s="90" t="s">
        <v>5</v>
      </c>
      <c r="B116" s="148" t="s">
        <v>61</v>
      </c>
      <c r="C116" s="132">
        <v>0.03</v>
      </c>
      <c r="D116" s="152">
        <f>C116*D131</f>
        <v>141.66840189230791</v>
      </c>
    </row>
    <row r="117" spans="1:5" ht="15.5" x14ac:dyDescent="0.35">
      <c r="A117" s="325" t="s">
        <v>7</v>
      </c>
      <c r="B117" s="254" t="s">
        <v>60</v>
      </c>
      <c r="C117" s="132"/>
      <c r="D117" s="152"/>
    </row>
    <row r="118" spans="1:5" ht="15.5" x14ac:dyDescent="0.35">
      <c r="A118" s="325"/>
      <c r="B118" s="148" t="s">
        <v>196</v>
      </c>
      <c r="C118" s="132">
        <v>6.4999999999999997E-3</v>
      </c>
      <c r="D118" s="152">
        <f>C118*D133</f>
        <v>37.816285000000001</v>
      </c>
      <c r="E118" s="177"/>
    </row>
    <row r="119" spans="1:5" ht="15.5" x14ac:dyDescent="0.35">
      <c r="A119" s="325"/>
      <c r="B119" s="148" t="s">
        <v>197</v>
      </c>
      <c r="C119" s="132">
        <v>0.03</v>
      </c>
      <c r="D119" s="152">
        <f>C119*D133</f>
        <v>174.5367</v>
      </c>
    </row>
    <row r="120" spans="1:5" ht="15.5" x14ac:dyDescent="0.35">
      <c r="A120" s="325"/>
      <c r="B120" s="148" t="s">
        <v>198</v>
      </c>
      <c r="C120" s="132">
        <v>2.5000000000000001E-2</v>
      </c>
      <c r="D120" s="152">
        <f>C120*D133</f>
        <v>145.44725000000003</v>
      </c>
    </row>
    <row r="121" spans="1:5" ht="15.5" x14ac:dyDescent="0.35">
      <c r="A121" s="256"/>
      <c r="B121" s="170" t="s">
        <v>109</v>
      </c>
      <c r="C121" s="1">
        <f>SUM(C115,C116,C118,C119,C120)</f>
        <v>0.13150000000000001</v>
      </c>
      <c r="D121" s="152">
        <f>SUM(D118:D120)</f>
        <v>357.80023500000004</v>
      </c>
    </row>
    <row r="122" spans="1:5" ht="15.5" x14ac:dyDescent="0.35">
      <c r="A122" s="90"/>
      <c r="B122" s="170" t="s">
        <v>47</v>
      </c>
      <c r="C122" s="179"/>
      <c r="D122" s="136">
        <f>SUM(D121,D116,D115)</f>
        <v>688.35983941538518</v>
      </c>
      <c r="E122" s="139"/>
    </row>
    <row r="123" spans="1:5" ht="15.5" x14ac:dyDescent="0.35">
      <c r="A123" s="90"/>
      <c r="B123" s="90"/>
      <c r="C123" s="1"/>
      <c r="D123" s="152"/>
      <c r="E123" s="139"/>
    </row>
    <row r="124" spans="1:5" ht="19.5" customHeight="1" x14ac:dyDescent="0.35">
      <c r="A124" s="322" t="s">
        <v>101</v>
      </c>
      <c r="B124" s="322"/>
      <c r="C124" s="322"/>
      <c r="D124" s="322"/>
    </row>
    <row r="125" spans="1:5" ht="15.5" x14ac:dyDescent="0.35">
      <c r="A125" s="90"/>
      <c r="B125" s="321" t="s">
        <v>62</v>
      </c>
      <c r="C125" s="321"/>
      <c r="D125" s="154" t="s">
        <v>25</v>
      </c>
      <c r="E125" s="137"/>
    </row>
    <row r="126" spans="1:5" ht="15.5" x14ac:dyDescent="0.35">
      <c r="A126" s="90" t="s">
        <v>3</v>
      </c>
      <c r="B126" s="321" t="s">
        <v>102</v>
      </c>
      <c r="C126" s="321"/>
      <c r="D126" s="152">
        <f>D28</f>
        <v>2454.1572727272733</v>
      </c>
    </row>
    <row r="127" spans="1:5" ht="15.75" customHeight="1" x14ac:dyDescent="0.35">
      <c r="A127" s="90" t="s">
        <v>5</v>
      </c>
      <c r="B127" s="321" t="s">
        <v>103</v>
      </c>
      <c r="C127" s="321"/>
      <c r="D127" s="152">
        <f>D66</f>
        <v>1935.767550494546</v>
      </c>
    </row>
    <row r="128" spans="1:5" ht="15.75" customHeight="1" x14ac:dyDescent="0.35">
      <c r="A128" s="90" t="s">
        <v>7</v>
      </c>
      <c r="B128" s="321" t="s">
        <v>104</v>
      </c>
      <c r="C128" s="321"/>
      <c r="D128" s="152">
        <f>D76</f>
        <v>174.4297189905455</v>
      </c>
    </row>
    <row r="129" spans="1:5" ht="15.5" x14ac:dyDescent="0.35">
      <c r="A129" s="90" t="s">
        <v>9</v>
      </c>
      <c r="B129" s="321" t="s">
        <v>105</v>
      </c>
      <c r="C129" s="321"/>
      <c r="D129" s="152">
        <f>D90</f>
        <v>98.032784753454564</v>
      </c>
    </row>
    <row r="130" spans="1:5" ht="15.5" x14ac:dyDescent="0.35">
      <c r="A130" s="90" t="s">
        <v>40</v>
      </c>
      <c r="B130" s="321" t="s">
        <v>96</v>
      </c>
      <c r="C130" s="321"/>
      <c r="D130" s="152">
        <f>D110</f>
        <v>59.892736111111113</v>
      </c>
    </row>
    <row r="131" spans="1:5" ht="15.5" x14ac:dyDescent="0.35">
      <c r="A131" s="90"/>
      <c r="B131" s="90" t="s">
        <v>106</v>
      </c>
      <c r="C131" s="170"/>
      <c r="D131" s="136">
        <f>SUM(D126:D130)</f>
        <v>4722.2800630769307</v>
      </c>
    </row>
    <row r="132" spans="1:5" ht="15.5" x14ac:dyDescent="0.35">
      <c r="A132" s="90" t="s">
        <v>40</v>
      </c>
      <c r="B132" s="148" t="s">
        <v>107</v>
      </c>
      <c r="C132" s="1"/>
      <c r="D132" s="152">
        <f>D122</f>
        <v>688.35983941538518</v>
      </c>
      <c r="E132" s="137"/>
    </row>
    <row r="133" spans="1:5" ht="15.5" x14ac:dyDescent="0.35">
      <c r="A133" s="90"/>
      <c r="B133" s="90" t="s">
        <v>63</v>
      </c>
      <c r="C133" s="1"/>
      <c r="D133" s="136">
        <f>ROUND((D131+(D115+D116))/(1-C121),2)</f>
        <v>5817.89</v>
      </c>
      <c r="E133" s="182"/>
    </row>
    <row r="134" spans="1:5" ht="15.5" x14ac:dyDescent="0.35">
      <c r="A134" s="88"/>
      <c r="B134" s="88"/>
      <c r="C134" s="2"/>
      <c r="D134" s="139"/>
      <c r="E134" s="137"/>
    </row>
    <row r="135" spans="1:5" x14ac:dyDescent="0.3">
      <c r="C135" s="183"/>
      <c r="D135" s="177"/>
    </row>
    <row r="136" spans="1:5" x14ac:dyDescent="0.3">
      <c r="C136" s="183"/>
      <c r="D136" s="177"/>
    </row>
  </sheetData>
  <mergeCells count="22">
    <mergeCell ref="A66:C66"/>
    <mergeCell ref="A1:C1"/>
    <mergeCell ref="A2:C2"/>
    <mergeCell ref="C20:D20"/>
    <mergeCell ref="A36:B36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B126:C126"/>
    <mergeCell ref="B127:C127"/>
    <mergeCell ref="B128:C128"/>
    <mergeCell ref="B129:C129"/>
    <mergeCell ref="B130:C130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6"/>
  <sheetViews>
    <sheetView topLeftCell="A88" zoomScaleNormal="100" zoomScaleSheetLayoutView="98" workbookViewId="0">
      <selection activeCell="D131" sqref="D131"/>
    </sheetView>
  </sheetViews>
  <sheetFormatPr defaultColWidth="11.453125" defaultRowHeight="14" x14ac:dyDescent="0.3"/>
  <cols>
    <col min="1" max="1" width="20.1796875" style="79" customWidth="1"/>
    <col min="2" max="2" width="71" style="79" customWidth="1"/>
    <col min="3" max="3" width="30.26953125" style="81" customWidth="1"/>
    <col min="4" max="4" width="30" style="78" bestFit="1" customWidth="1"/>
    <col min="5" max="5" width="8.26953125" style="79" customWidth="1"/>
    <col min="6" max="6" width="30.453125" style="79" customWidth="1"/>
    <col min="7" max="7" width="25" style="79" customWidth="1"/>
    <col min="8" max="8" width="6" style="79" customWidth="1"/>
    <col min="9" max="9" width="28.54296875" style="79" customWidth="1"/>
    <col min="10" max="10" width="15.81640625" style="79" customWidth="1"/>
    <col min="11" max="252" width="11.453125" style="79"/>
    <col min="253" max="253" width="17" style="79" customWidth="1"/>
    <col min="254" max="254" width="75.26953125" style="79" customWidth="1"/>
    <col min="255" max="255" width="15.54296875" style="79" customWidth="1"/>
    <col min="256" max="256" width="23.1796875" style="79" customWidth="1"/>
    <col min="257" max="257" width="6.26953125" style="79" customWidth="1"/>
    <col min="258" max="258" width="16.1796875" style="79" customWidth="1"/>
    <col min="259" max="259" width="9" style="79" customWidth="1"/>
    <col min="260" max="260" width="5.453125" style="79" customWidth="1"/>
    <col min="261" max="508" width="11.453125" style="79"/>
    <col min="509" max="509" width="17" style="79" customWidth="1"/>
    <col min="510" max="510" width="75.26953125" style="79" customWidth="1"/>
    <col min="511" max="511" width="15.54296875" style="79" customWidth="1"/>
    <col min="512" max="512" width="23.1796875" style="79" customWidth="1"/>
    <col min="513" max="513" width="6.26953125" style="79" customWidth="1"/>
    <col min="514" max="514" width="16.1796875" style="79" customWidth="1"/>
    <col min="515" max="515" width="9" style="79" customWidth="1"/>
    <col min="516" max="516" width="5.453125" style="79" customWidth="1"/>
    <col min="517" max="764" width="11.453125" style="79"/>
    <col min="765" max="765" width="17" style="79" customWidth="1"/>
    <col min="766" max="766" width="75.26953125" style="79" customWidth="1"/>
    <col min="767" max="767" width="15.54296875" style="79" customWidth="1"/>
    <col min="768" max="768" width="23.1796875" style="79" customWidth="1"/>
    <col min="769" max="769" width="6.26953125" style="79" customWidth="1"/>
    <col min="770" max="770" width="16.1796875" style="79" customWidth="1"/>
    <col min="771" max="771" width="9" style="79" customWidth="1"/>
    <col min="772" max="772" width="5.453125" style="79" customWidth="1"/>
    <col min="773" max="1020" width="11.453125" style="79"/>
    <col min="1021" max="1021" width="17" style="79" customWidth="1"/>
    <col min="1022" max="1022" width="75.26953125" style="79" customWidth="1"/>
    <col min="1023" max="1023" width="15.54296875" style="79" customWidth="1"/>
    <col min="1024" max="1024" width="23.1796875" style="79" customWidth="1"/>
    <col min="1025" max="1025" width="6.26953125" style="79" customWidth="1"/>
    <col min="1026" max="1026" width="16.1796875" style="79" customWidth="1"/>
    <col min="1027" max="1027" width="9" style="79" customWidth="1"/>
    <col min="1028" max="1028" width="5.453125" style="79" customWidth="1"/>
    <col min="1029" max="1276" width="11.453125" style="79"/>
    <col min="1277" max="1277" width="17" style="79" customWidth="1"/>
    <col min="1278" max="1278" width="75.26953125" style="79" customWidth="1"/>
    <col min="1279" max="1279" width="15.54296875" style="79" customWidth="1"/>
    <col min="1280" max="1280" width="23.1796875" style="79" customWidth="1"/>
    <col min="1281" max="1281" width="6.26953125" style="79" customWidth="1"/>
    <col min="1282" max="1282" width="16.1796875" style="79" customWidth="1"/>
    <col min="1283" max="1283" width="9" style="79" customWidth="1"/>
    <col min="1284" max="1284" width="5.453125" style="79" customWidth="1"/>
    <col min="1285" max="1532" width="11.453125" style="79"/>
    <col min="1533" max="1533" width="17" style="79" customWidth="1"/>
    <col min="1534" max="1534" width="75.26953125" style="79" customWidth="1"/>
    <col min="1535" max="1535" width="15.54296875" style="79" customWidth="1"/>
    <col min="1536" max="1536" width="23.1796875" style="79" customWidth="1"/>
    <col min="1537" max="1537" width="6.26953125" style="79" customWidth="1"/>
    <col min="1538" max="1538" width="16.1796875" style="79" customWidth="1"/>
    <col min="1539" max="1539" width="9" style="79" customWidth="1"/>
    <col min="1540" max="1540" width="5.453125" style="79" customWidth="1"/>
    <col min="1541" max="1788" width="11.453125" style="79"/>
    <col min="1789" max="1789" width="17" style="79" customWidth="1"/>
    <col min="1790" max="1790" width="75.26953125" style="79" customWidth="1"/>
    <col min="1791" max="1791" width="15.54296875" style="79" customWidth="1"/>
    <col min="1792" max="1792" width="23.1796875" style="79" customWidth="1"/>
    <col min="1793" max="1793" width="6.26953125" style="79" customWidth="1"/>
    <col min="1794" max="1794" width="16.1796875" style="79" customWidth="1"/>
    <col min="1795" max="1795" width="9" style="79" customWidth="1"/>
    <col min="1796" max="1796" width="5.453125" style="79" customWidth="1"/>
    <col min="1797" max="2044" width="11.453125" style="79"/>
    <col min="2045" max="2045" width="17" style="79" customWidth="1"/>
    <col min="2046" max="2046" width="75.26953125" style="79" customWidth="1"/>
    <col min="2047" max="2047" width="15.54296875" style="79" customWidth="1"/>
    <col min="2048" max="2048" width="23.1796875" style="79" customWidth="1"/>
    <col min="2049" max="2049" width="6.26953125" style="79" customWidth="1"/>
    <col min="2050" max="2050" width="16.1796875" style="79" customWidth="1"/>
    <col min="2051" max="2051" width="9" style="79" customWidth="1"/>
    <col min="2052" max="2052" width="5.453125" style="79" customWidth="1"/>
    <col min="2053" max="2300" width="11.453125" style="79"/>
    <col min="2301" max="2301" width="17" style="79" customWidth="1"/>
    <col min="2302" max="2302" width="75.26953125" style="79" customWidth="1"/>
    <col min="2303" max="2303" width="15.54296875" style="79" customWidth="1"/>
    <col min="2304" max="2304" width="23.1796875" style="79" customWidth="1"/>
    <col min="2305" max="2305" width="6.26953125" style="79" customWidth="1"/>
    <col min="2306" max="2306" width="16.1796875" style="79" customWidth="1"/>
    <col min="2307" max="2307" width="9" style="79" customWidth="1"/>
    <col min="2308" max="2308" width="5.453125" style="79" customWidth="1"/>
    <col min="2309" max="2556" width="11.453125" style="79"/>
    <col min="2557" max="2557" width="17" style="79" customWidth="1"/>
    <col min="2558" max="2558" width="75.26953125" style="79" customWidth="1"/>
    <col min="2559" max="2559" width="15.54296875" style="79" customWidth="1"/>
    <col min="2560" max="2560" width="23.1796875" style="79" customWidth="1"/>
    <col min="2561" max="2561" width="6.26953125" style="79" customWidth="1"/>
    <col min="2562" max="2562" width="16.1796875" style="79" customWidth="1"/>
    <col min="2563" max="2563" width="9" style="79" customWidth="1"/>
    <col min="2564" max="2564" width="5.453125" style="79" customWidth="1"/>
    <col min="2565" max="2812" width="11.453125" style="79"/>
    <col min="2813" max="2813" width="17" style="79" customWidth="1"/>
    <col min="2814" max="2814" width="75.26953125" style="79" customWidth="1"/>
    <col min="2815" max="2815" width="15.54296875" style="79" customWidth="1"/>
    <col min="2816" max="2816" width="23.1796875" style="79" customWidth="1"/>
    <col min="2817" max="2817" width="6.26953125" style="79" customWidth="1"/>
    <col min="2818" max="2818" width="16.1796875" style="79" customWidth="1"/>
    <col min="2819" max="2819" width="9" style="79" customWidth="1"/>
    <col min="2820" max="2820" width="5.453125" style="79" customWidth="1"/>
    <col min="2821" max="3068" width="11.453125" style="79"/>
    <col min="3069" max="3069" width="17" style="79" customWidth="1"/>
    <col min="3070" max="3070" width="75.26953125" style="79" customWidth="1"/>
    <col min="3071" max="3071" width="15.54296875" style="79" customWidth="1"/>
    <col min="3072" max="3072" width="23.1796875" style="79" customWidth="1"/>
    <col min="3073" max="3073" width="6.26953125" style="79" customWidth="1"/>
    <col min="3074" max="3074" width="16.1796875" style="79" customWidth="1"/>
    <col min="3075" max="3075" width="9" style="79" customWidth="1"/>
    <col min="3076" max="3076" width="5.453125" style="79" customWidth="1"/>
    <col min="3077" max="3324" width="11.453125" style="79"/>
    <col min="3325" max="3325" width="17" style="79" customWidth="1"/>
    <col min="3326" max="3326" width="75.26953125" style="79" customWidth="1"/>
    <col min="3327" max="3327" width="15.54296875" style="79" customWidth="1"/>
    <col min="3328" max="3328" width="23.1796875" style="79" customWidth="1"/>
    <col min="3329" max="3329" width="6.26953125" style="79" customWidth="1"/>
    <col min="3330" max="3330" width="16.1796875" style="79" customWidth="1"/>
    <col min="3331" max="3331" width="9" style="79" customWidth="1"/>
    <col min="3332" max="3332" width="5.453125" style="79" customWidth="1"/>
    <col min="3333" max="3580" width="11.453125" style="79"/>
    <col min="3581" max="3581" width="17" style="79" customWidth="1"/>
    <col min="3582" max="3582" width="75.26953125" style="79" customWidth="1"/>
    <col min="3583" max="3583" width="15.54296875" style="79" customWidth="1"/>
    <col min="3584" max="3584" width="23.1796875" style="79" customWidth="1"/>
    <col min="3585" max="3585" width="6.26953125" style="79" customWidth="1"/>
    <col min="3586" max="3586" width="16.1796875" style="79" customWidth="1"/>
    <col min="3587" max="3587" width="9" style="79" customWidth="1"/>
    <col min="3588" max="3588" width="5.453125" style="79" customWidth="1"/>
    <col min="3589" max="3836" width="11.453125" style="79"/>
    <col min="3837" max="3837" width="17" style="79" customWidth="1"/>
    <col min="3838" max="3838" width="75.26953125" style="79" customWidth="1"/>
    <col min="3839" max="3839" width="15.54296875" style="79" customWidth="1"/>
    <col min="3840" max="3840" width="23.1796875" style="79" customWidth="1"/>
    <col min="3841" max="3841" width="6.26953125" style="79" customWidth="1"/>
    <col min="3842" max="3842" width="16.1796875" style="79" customWidth="1"/>
    <col min="3843" max="3843" width="9" style="79" customWidth="1"/>
    <col min="3844" max="3844" width="5.453125" style="79" customWidth="1"/>
    <col min="3845" max="4092" width="11.453125" style="79"/>
    <col min="4093" max="4093" width="17" style="79" customWidth="1"/>
    <col min="4094" max="4094" width="75.26953125" style="79" customWidth="1"/>
    <col min="4095" max="4095" width="15.54296875" style="79" customWidth="1"/>
    <col min="4096" max="4096" width="23.1796875" style="79" customWidth="1"/>
    <col min="4097" max="4097" width="6.26953125" style="79" customWidth="1"/>
    <col min="4098" max="4098" width="16.1796875" style="79" customWidth="1"/>
    <col min="4099" max="4099" width="9" style="79" customWidth="1"/>
    <col min="4100" max="4100" width="5.453125" style="79" customWidth="1"/>
    <col min="4101" max="4348" width="11.453125" style="79"/>
    <col min="4349" max="4349" width="17" style="79" customWidth="1"/>
    <col min="4350" max="4350" width="75.26953125" style="79" customWidth="1"/>
    <col min="4351" max="4351" width="15.54296875" style="79" customWidth="1"/>
    <col min="4352" max="4352" width="23.1796875" style="79" customWidth="1"/>
    <col min="4353" max="4353" width="6.26953125" style="79" customWidth="1"/>
    <col min="4354" max="4354" width="16.1796875" style="79" customWidth="1"/>
    <col min="4355" max="4355" width="9" style="79" customWidth="1"/>
    <col min="4356" max="4356" width="5.453125" style="79" customWidth="1"/>
    <col min="4357" max="4604" width="11.453125" style="79"/>
    <col min="4605" max="4605" width="17" style="79" customWidth="1"/>
    <col min="4606" max="4606" width="75.26953125" style="79" customWidth="1"/>
    <col min="4607" max="4607" width="15.54296875" style="79" customWidth="1"/>
    <col min="4608" max="4608" width="23.1796875" style="79" customWidth="1"/>
    <col min="4609" max="4609" width="6.26953125" style="79" customWidth="1"/>
    <col min="4610" max="4610" width="16.1796875" style="79" customWidth="1"/>
    <col min="4611" max="4611" width="9" style="79" customWidth="1"/>
    <col min="4612" max="4612" width="5.453125" style="79" customWidth="1"/>
    <col min="4613" max="4860" width="11.453125" style="79"/>
    <col min="4861" max="4861" width="17" style="79" customWidth="1"/>
    <col min="4862" max="4862" width="75.26953125" style="79" customWidth="1"/>
    <col min="4863" max="4863" width="15.54296875" style="79" customWidth="1"/>
    <col min="4864" max="4864" width="23.1796875" style="79" customWidth="1"/>
    <col min="4865" max="4865" width="6.26953125" style="79" customWidth="1"/>
    <col min="4866" max="4866" width="16.1796875" style="79" customWidth="1"/>
    <col min="4867" max="4867" width="9" style="79" customWidth="1"/>
    <col min="4868" max="4868" width="5.453125" style="79" customWidth="1"/>
    <col min="4869" max="5116" width="11.453125" style="79"/>
    <col min="5117" max="5117" width="17" style="79" customWidth="1"/>
    <col min="5118" max="5118" width="75.26953125" style="79" customWidth="1"/>
    <col min="5119" max="5119" width="15.54296875" style="79" customWidth="1"/>
    <col min="5120" max="5120" width="23.1796875" style="79" customWidth="1"/>
    <col min="5121" max="5121" width="6.26953125" style="79" customWidth="1"/>
    <col min="5122" max="5122" width="16.1796875" style="79" customWidth="1"/>
    <col min="5123" max="5123" width="9" style="79" customWidth="1"/>
    <col min="5124" max="5124" width="5.453125" style="79" customWidth="1"/>
    <col min="5125" max="5372" width="11.453125" style="79"/>
    <col min="5373" max="5373" width="17" style="79" customWidth="1"/>
    <col min="5374" max="5374" width="75.26953125" style="79" customWidth="1"/>
    <col min="5375" max="5375" width="15.54296875" style="79" customWidth="1"/>
    <col min="5376" max="5376" width="23.1796875" style="79" customWidth="1"/>
    <col min="5377" max="5377" width="6.26953125" style="79" customWidth="1"/>
    <col min="5378" max="5378" width="16.1796875" style="79" customWidth="1"/>
    <col min="5379" max="5379" width="9" style="79" customWidth="1"/>
    <col min="5380" max="5380" width="5.453125" style="79" customWidth="1"/>
    <col min="5381" max="5628" width="11.453125" style="79"/>
    <col min="5629" max="5629" width="17" style="79" customWidth="1"/>
    <col min="5630" max="5630" width="75.26953125" style="79" customWidth="1"/>
    <col min="5631" max="5631" width="15.54296875" style="79" customWidth="1"/>
    <col min="5632" max="5632" width="23.1796875" style="79" customWidth="1"/>
    <col min="5633" max="5633" width="6.26953125" style="79" customWidth="1"/>
    <col min="5634" max="5634" width="16.1796875" style="79" customWidth="1"/>
    <col min="5635" max="5635" width="9" style="79" customWidth="1"/>
    <col min="5636" max="5636" width="5.453125" style="79" customWidth="1"/>
    <col min="5637" max="5884" width="11.453125" style="79"/>
    <col min="5885" max="5885" width="17" style="79" customWidth="1"/>
    <col min="5886" max="5886" width="75.26953125" style="79" customWidth="1"/>
    <col min="5887" max="5887" width="15.54296875" style="79" customWidth="1"/>
    <col min="5888" max="5888" width="23.1796875" style="79" customWidth="1"/>
    <col min="5889" max="5889" width="6.26953125" style="79" customWidth="1"/>
    <col min="5890" max="5890" width="16.1796875" style="79" customWidth="1"/>
    <col min="5891" max="5891" width="9" style="79" customWidth="1"/>
    <col min="5892" max="5892" width="5.453125" style="79" customWidth="1"/>
    <col min="5893" max="6140" width="11.453125" style="79"/>
    <col min="6141" max="6141" width="17" style="79" customWidth="1"/>
    <col min="6142" max="6142" width="75.26953125" style="79" customWidth="1"/>
    <col min="6143" max="6143" width="15.54296875" style="79" customWidth="1"/>
    <col min="6144" max="6144" width="23.1796875" style="79" customWidth="1"/>
    <col min="6145" max="6145" width="6.26953125" style="79" customWidth="1"/>
    <col min="6146" max="6146" width="16.1796875" style="79" customWidth="1"/>
    <col min="6147" max="6147" width="9" style="79" customWidth="1"/>
    <col min="6148" max="6148" width="5.453125" style="79" customWidth="1"/>
    <col min="6149" max="6396" width="11.453125" style="79"/>
    <col min="6397" max="6397" width="17" style="79" customWidth="1"/>
    <col min="6398" max="6398" width="75.26953125" style="79" customWidth="1"/>
    <col min="6399" max="6399" width="15.54296875" style="79" customWidth="1"/>
    <col min="6400" max="6400" width="23.1796875" style="79" customWidth="1"/>
    <col min="6401" max="6401" width="6.26953125" style="79" customWidth="1"/>
    <col min="6402" max="6402" width="16.1796875" style="79" customWidth="1"/>
    <col min="6403" max="6403" width="9" style="79" customWidth="1"/>
    <col min="6404" max="6404" width="5.453125" style="79" customWidth="1"/>
    <col min="6405" max="6652" width="11.453125" style="79"/>
    <col min="6653" max="6653" width="17" style="79" customWidth="1"/>
    <col min="6654" max="6654" width="75.26953125" style="79" customWidth="1"/>
    <col min="6655" max="6655" width="15.54296875" style="79" customWidth="1"/>
    <col min="6656" max="6656" width="23.1796875" style="79" customWidth="1"/>
    <col min="6657" max="6657" width="6.26953125" style="79" customWidth="1"/>
    <col min="6658" max="6658" width="16.1796875" style="79" customWidth="1"/>
    <col min="6659" max="6659" width="9" style="79" customWidth="1"/>
    <col min="6660" max="6660" width="5.453125" style="79" customWidth="1"/>
    <col min="6661" max="6908" width="11.453125" style="79"/>
    <col min="6909" max="6909" width="17" style="79" customWidth="1"/>
    <col min="6910" max="6910" width="75.26953125" style="79" customWidth="1"/>
    <col min="6911" max="6911" width="15.54296875" style="79" customWidth="1"/>
    <col min="6912" max="6912" width="23.1796875" style="79" customWidth="1"/>
    <col min="6913" max="6913" width="6.26953125" style="79" customWidth="1"/>
    <col min="6914" max="6914" width="16.1796875" style="79" customWidth="1"/>
    <col min="6915" max="6915" width="9" style="79" customWidth="1"/>
    <col min="6916" max="6916" width="5.453125" style="79" customWidth="1"/>
    <col min="6917" max="7164" width="11.453125" style="79"/>
    <col min="7165" max="7165" width="17" style="79" customWidth="1"/>
    <col min="7166" max="7166" width="75.26953125" style="79" customWidth="1"/>
    <col min="7167" max="7167" width="15.54296875" style="79" customWidth="1"/>
    <col min="7168" max="7168" width="23.1796875" style="79" customWidth="1"/>
    <col min="7169" max="7169" width="6.26953125" style="79" customWidth="1"/>
    <col min="7170" max="7170" width="16.1796875" style="79" customWidth="1"/>
    <col min="7171" max="7171" width="9" style="79" customWidth="1"/>
    <col min="7172" max="7172" width="5.453125" style="79" customWidth="1"/>
    <col min="7173" max="7420" width="11.453125" style="79"/>
    <col min="7421" max="7421" width="17" style="79" customWidth="1"/>
    <col min="7422" max="7422" width="75.26953125" style="79" customWidth="1"/>
    <col min="7423" max="7423" width="15.54296875" style="79" customWidth="1"/>
    <col min="7424" max="7424" width="23.1796875" style="79" customWidth="1"/>
    <col min="7425" max="7425" width="6.26953125" style="79" customWidth="1"/>
    <col min="7426" max="7426" width="16.1796875" style="79" customWidth="1"/>
    <col min="7427" max="7427" width="9" style="79" customWidth="1"/>
    <col min="7428" max="7428" width="5.453125" style="79" customWidth="1"/>
    <col min="7429" max="7676" width="11.453125" style="79"/>
    <col min="7677" max="7677" width="17" style="79" customWidth="1"/>
    <col min="7678" max="7678" width="75.26953125" style="79" customWidth="1"/>
    <col min="7679" max="7679" width="15.54296875" style="79" customWidth="1"/>
    <col min="7680" max="7680" width="23.1796875" style="79" customWidth="1"/>
    <col min="7681" max="7681" width="6.26953125" style="79" customWidth="1"/>
    <col min="7682" max="7682" width="16.1796875" style="79" customWidth="1"/>
    <col min="7683" max="7683" width="9" style="79" customWidth="1"/>
    <col min="7684" max="7684" width="5.453125" style="79" customWidth="1"/>
    <col min="7685" max="7932" width="11.453125" style="79"/>
    <col min="7933" max="7933" width="17" style="79" customWidth="1"/>
    <col min="7934" max="7934" width="75.26953125" style="79" customWidth="1"/>
    <col min="7935" max="7935" width="15.54296875" style="79" customWidth="1"/>
    <col min="7936" max="7936" width="23.1796875" style="79" customWidth="1"/>
    <col min="7937" max="7937" width="6.26953125" style="79" customWidth="1"/>
    <col min="7938" max="7938" width="16.1796875" style="79" customWidth="1"/>
    <col min="7939" max="7939" width="9" style="79" customWidth="1"/>
    <col min="7940" max="7940" width="5.453125" style="79" customWidth="1"/>
    <col min="7941" max="8188" width="11.453125" style="79"/>
    <col min="8189" max="8189" width="17" style="79" customWidth="1"/>
    <col min="8190" max="8190" width="75.26953125" style="79" customWidth="1"/>
    <col min="8191" max="8191" width="15.54296875" style="79" customWidth="1"/>
    <col min="8192" max="8192" width="23.1796875" style="79" customWidth="1"/>
    <col min="8193" max="8193" width="6.26953125" style="79" customWidth="1"/>
    <col min="8194" max="8194" width="16.1796875" style="79" customWidth="1"/>
    <col min="8195" max="8195" width="9" style="79" customWidth="1"/>
    <col min="8196" max="8196" width="5.453125" style="79" customWidth="1"/>
    <col min="8197" max="8444" width="11.453125" style="79"/>
    <col min="8445" max="8445" width="17" style="79" customWidth="1"/>
    <col min="8446" max="8446" width="75.26953125" style="79" customWidth="1"/>
    <col min="8447" max="8447" width="15.54296875" style="79" customWidth="1"/>
    <col min="8448" max="8448" width="23.1796875" style="79" customWidth="1"/>
    <col min="8449" max="8449" width="6.26953125" style="79" customWidth="1"/>
    <col min="8450" max="8450" width="16.1796875" style="79" customWidth="1"/>
    <col min="8451" max="8451" width="9" style="79" customWidth="1"/>
    <col min="8452" max="8452" width="5.453125" style="79" customWidth="1"/>
    <col min="8453" max="8700" width="11.453125" style="79"/>
    <col min="8701" max="8701" width="17" style="79" customWidth="1"/>
    <col min="8702" max="8702" width="75.26953125" style="79" customWidth="1"/>
    <col min="8703" max="8703" width="15.54296875" style="79" customWidth="1"/>
    <col min="8704" max="8704" width="23.1796875" style="79" customWidth="1"/>
    <col min="8705" max="8705" width="6.26953125" style="79" customWidth="1"/>
    <col min="8706" max="8706" width="16.1796875" style="79" customWidth="1"/>
    <col min="8707" max="8707" width="9" style="79" customWidth="1"/>
    <col min="8708" max="8708" width="5.453125" style="79" customWidth="1"/>
    <col min="8709" max="8956" width="11.453125" style="79"/>
    <col min="8957" max="8957" width="17" style="79" customWidth="1"/>
    <col min="8958" max="8958" width="75.26953125" style="79" customWidth="1"/>
    <col min="8959" max="8959" width="15.54296875" style="79" customWidth="1"/>
    <col min="8960" max="8960" width="23.1796875" style="79" customWidth="1"/>
    <col min="8961" max="8961" width="6.26953125" style="79" customWidth="1"/>
    <col min="8962" max="8962" width="16.1796875" style="79" customWidth="1"/>
    <col min="8963" max="8963" width="9" style="79" customWidth="1"/>
    <col min="8964" max="8964" width="5.453125" style="79" customWidth="1"/>
    <col min="8965" max="9212" width="11.453125" style="79"/>
    <col min="9213" max="9213" width="17" style="79" customWidth="1"/>
    <col min="9214" max="9214" width="75.26953125" style="79" customWidth="1"/>
    <col min="9215" max="9215" width="15.54296875" style="79" customWidth="1"/>
    <col min="9216" max="9216" width="23.1796875" style="79" customWidth="1"/>
    <col min="9217" max="9217" width="6.26953125" style="79" customWidth="1"/>
    <col min="9218" max="9218" width="16.1796875" style="79" customWidth="1"/>
    <col min="9219" max="9219" width="9" style="79" customWidth="1"/>
    <col min="9220" max="9220" width="5.453125" style="79" customWidth="1"/>
    <col min="9221" max="9468" width="11.453125" style="79"/>
    <col min="9469" max="9469" width="17" style="79" customWidth="1"/>
    <col min="9470" max="9470" width="75.26953125" style="79" customWidth="1"/>
    <col min="9471" max="9471" width="15.54296875" style="79" customWidth="1"/>
    <col min="9472" max="9472" width="23.1796875" style="79" customWidth="1"/>
    <col min="9473" max="9473" width="6.26953125" style="79" customWidth="1"/>
    <col min="9474" max="9474" width="16.1796875" style="79" customWidth="1"/>
    <col min="9475" max="9475" width="9" style="79" customWidth="1"/>
    <col min="9476" max="9476" width="5.453125" style="79" customWidth="1"/>
    <col min="9477" max="9724" width="11.453125" style="79"/>
    <col min="9725" max="9725" width="17" style="79" customWidth="1"/>
    <col min="9726" max="9726" width="75.26953125" style="79" customWidth="1"/>
    <col min="9727" max="9727" width="15.54296875" style="79" customWidth="1"/>
    <col min="9728" max="9728" width="23.1796875" style="79" customWidth="1"/>
    <col min="9729" max="9729" width="6.26953125" style="79" customWidth="1"/>
    <col min="9730" max="9730" width="16.1796875" style="79" customWidth="1"/>
    <col min="9731" max="9731" width="9" style="79" customWidth="1"/>
    <col min="9732" max="9732" width="5.453125" style="79" customWidth="1"/>
    <col min="9733" max="9980" width="11.453125" style="79"/>
    <col min="9981" max="9981" width="17" style="79" customWidth="1"/>
    <col min="9982" max="9982" width="75.26953125" style="79" customWidth="1"/>
    <col min="9983" max="9983" width="15.54296875" style="79" customWidth="1"/>
    <col min="9984" max="9984" width="23.1796875" style="79" customWidth="1"/>
    <col min="9985" max="9985" width="6.26953125" style="79" customWidth="1"/>
    <col min="9986" max="9986" width="16.1796875" style="79" customWidth="1"/>
    <col min="9987" max="9987" width="9" style="79" customWidth="1"/>
    <col min="9988" max="9988" width="5.453125" style="79" customWidth="1"/>
    <col min="9989" max="10236" width="11.453125" style="79"/>
    <col min="10237" max="10237" width="17" style="79" customWidth="1"/>
    <col min="10238" max="10238" width="75.26953125" style="79" customWidth="1"/>
    <col min="10239" max="10239" width="15.54296875" style="79" customWidth="1"/>
    <col min="10240" max="10240" width="23.1796875" style="79" customWidth="1"/>
    <col min="10241" max="10241" width="6.26953125" style="79" customWidth="1"/>
    <col min="10242" max="10242" width="16.1796875" style="79" customWidth="1"/>
    <col min="10243" max="10243" width="9" style="79" customWidth="1"/>
    <col min="10244" max="10244" width="5.453125" style="79" customWidth="1"/>
    <col min="10245" max="10492" width="11.453125" style="79"/>
    <col min="10493" max="10493" width="17" style="79" customWidth="1"/>
    <col min="10494" max="10494" width="75.26953125" style="79" customWidth="1"/>
    <col min="10495" max="10495" width="15.54296875" style="79" customWidth="1"/>
    <col min="10496" max="10496" width="23.1796875" style="79" customWidth="1"/>
    <col min="10497" max="10497" width="6.26953125" style="79" customWidth="1"/>
    <col min="10498" max="10498" width="16.1796875" style="79" customWidth="1"/>
    <col min="10499" max="10499" width="9" style="79" customWidth="1"/>
    <col min="10500" max="10500" width="5.453125" style="79" customWidth="1"/>
    <col min="10501" max="10748" width="11.453125" style="79"/>
    <col min="10749" max="10749" width="17" style="79" customWidth="1"/>
    <col min="10750" max="10750" width="75.26953125" style="79" customWidth="1"/>
    <col min="10751" max="10751" width="15.54296875" style="79" customWidth="1"/>
    <col min="10752" max="10752" width="23.1796875" style="79" customWidth="1"/>
    <col min="10753" max="10753" width="6.26953125" style="79" customWidth="1"/>
    <col min="10754" max="10754" width="16.1796875" style="79" customWidth="1"/>
    <col min="10755" max="10755" width="9" style="79" customWidth="1"/>
    <col min="10756" max="10756" width="5.453125" style="79" customWidth="1"/>
    <col min="10757" max="11004" width="11.453125" style="79"/>
    <col min="11005" max="11005" width="17" style="79" customWidth="1"/>
    <col min="11006" max="11006" width="75.26953125" style="79" customWidth="1"/>
    <col min="11007" max="11007" width="15.54296875" style="79" customWidth="1"/>
    <col min="11008" max="11008" width="23.1796875" style="79" customWidth="1"/>
    <col min="11009" max="11009" width="6.26953125" style="79" customWidth="1"/>
    <col min="11010" max="11010" width="16.1796875" style="79" customWidth="1"/>
    <col min="11011" max="11011" width="9" style="79" customWidth="1"/>
    <col min="11012" max="11012" width="5.453125" style="79" customWidth="1"/>
    <col min="11013" max="11260" width="11.453125" style="79"/>
    <col min="11261" max="11261" width="17" style="79" customWidth="1"/>
    <col min="11262" max="11262" width="75.26953125" style="79" customWidth="1"/>
    <col min="11263" max="11263" width="15.54296875" style="79" customWidth="1"/>
    <col min="11264" max="11264" width="23.1796875" style="79" customWidth="1"/>
    <col min="11265" max="11265" width="6.26953125" style="79" customWidth="1"/>
    <col min="11266" max="11266" width="16.1796875" style="79" customWidth="1"/>
    <col min="11267" max="11267" width="9" style="79" customWidth="1"/>
    <col min="11268" max="11268" width="5.453125" style="79" customWidth="1"/>
    <col min="11269" max="11516" width="11.453125" style="79"/>
    <col min="11517" max="11517" width="17" style="79" customWidth="1"/>
    <col min="11518" max="11518" width="75.26953125" style="79" customWidth="1"/>
    <col min="11519" max="11519" width="15.54296875" style="79" customWidth="1"/>
    <col min="11520" max="11520" width="23.1796875" style="79" customWidth="1"/>
    <col min="11521" max="11521" width="6.26953125" style="79" customWidth="1"/>
    <col min="11522" max="11522" width="16.1796875" style="79" customWidth="1"/>
    <col min="11523" max="11523" width="9" style="79" customWidth="1"/>
    <col min="11524" max="11524" width="5.453125" style="79" customWidth="1"/>
    <col min="11525" max="11772" width="11.453125" style="79"/>
    <col min="11773" max="11773" width="17" style="79" customWidth="1"/>
    <col min="11774" max="11774" width="75.26953125" style="79" customWidth="1"/>
    <col min="11775" max="11775" width="15.54296875" style="79" customWidth="1"/>
    <col min="11776" max="11776" width="23.1796875" style="79" customWidth="1"/>
    <col min="11777" max="11777" width="6.26953125" style="79" customWidth="1"/>
    <col min="11778" max="11778" width="16.1796875" style="79" customWidth="1"/>
    <col min="11779" max="11779" width="9" style="79" customWidth="1"/>
    <col min="11780" max="11780" width="5.453125" style="79" customWidth="1"/>
    <col min="11781" max="12028" width="11.453125" style="79"/>
    <col min="12029" max="12029" width="17" style="79" customWidth="1"/>
    <col min="12030" max="12030" width="75.26953125" style="79" customWidth="1"/>
    <col min="12031" max="12031" width="15.54296875" style="79" customWidth="1"/>
    <col min="12032" max="12032" width="23.1796875" style="79" customWidth="1"/>
    <col min="12033" max="12033" width="6.26953125" style="79" customWidth="1"/>
    <col min="12034" max="12034" width="16.1796875" style="79" customWidth="1"/>
    <col min="12035" max="12035" width="9" style="79" customWidth="1"/>
    <col min="12036" max="12036" width="5.453125" style="79" customWidth="1"/>
    <col min="12037" max="12284" width="11.453125" style="79"/>
    <col min="12285" max="12285" width="17" style="79" customWidth="1"/>
    <col min="12286" max="12286" width="75.26953125" style="79" customWidth="1"/>
    <col min="12287" max="12287" width="15.54296875" style="79" customWidth="1"/>
    <col min="12288" max="12288" width="23.1796875" style="79" customWidth="1"/>
    <col min="12289" max="12289" width="6.26953125" style="79" customWidth="1"/>
    <col min="12290" max="12290" width="16.1796875" style="79" customWidth="1"/>
    <col min="12291" max="12291" width="9" style="79" customWidth="1"/>
    <col min="12292" max="12292" width="5.453125" style="79" customWidth="1"/>
    <col min="12293" max="12540" width="11.453125" style="79"/>
    <col min="12541" max="12541" width="17" style="79" customWidth="1"/>
    <col min="12542" max="12542" width="75.26953125" style="79" customWidth="1"/>
    <col min="12543" max="12543" width="15.54296875" style="79" customWidth="1"/>
    <col min="12544" max="12544" width="23.1796875" style="79" customWidth="1"/>
    <col min="12545" max="12545" width="6.26953125" style="79" customWidth="1"/>
    <col min="12546" max="12546" width="16.1796875" style="79" customWidth="1"/>
    <col min="12547" max="12547" width="9" style="79" customWidth="1"/>
    <col min="12548" max="12548" width="5.453125" style="79" customWidth="1"/>
    <col min="12549" max="12796" width="11.453125" style="79"/>
    <col min="12797" max="12797" width="17" style="79" customWidth="1"/>
    <col min="12798" max="12798" width="75.26953125" style="79" customWidth="1"/>
    <col min="12799" max="12799" width="15.54296875" style="79" customWidth="1"/>
    <col min="12800" max="12800" width="23.1796875" style="79" customWidth="1"/>
    <col min="12801" max="12801" width="6.26953125" style="79" customWidth="1"/>
    <col min="12802" max="12802" width="16.1796875" style="79" customWidth="1"/>
    <col min="12803" max="12803" width="9" style="79" customWidth="1"/>
    <col min="12804" max="12804" width="5.453125" style="79" customWidth="1"/>
    <col min="12805" max="13052" width="11.453125" style="79"/>
    <col min="13053" max="13053" width="17" style="79" customWidth="1"/>
    <col min="13054" max="13054" width="75.26953125" style="79" customWidth="1"/>
    <col min="13055" max="13055" width="15.54296875" style="79" customWidth="1"/>
    <col min="13056" max="13056" width="23.1796875" style="79" customWidth="1"/>
    <col min="13057" max="13057" width="6.26953125" style="79" customWidth="1"/>
    <col min="13058" max="13058" width="16.1796875" style="79" customWidth="1"/>
    <col min="13059" max="13059" width="9" style="79" customWidth="1"/>
    <col min="13060" max="13060" width="5.453125" style="79" customWidth="1"/>
    <col min="13061" max="13308" width="11.453125" style="79"/>
    <col min="13309" max="13309" width="17" style="79" customWidth="1"/>
    <col min="13310" max="13310" width="75.26953125" style="79" customWidth="1"/>
    <col min="13311" max="13311" width="15.54296875" style="79" customWidth="1"/>
    <col min="13312" max="13312" width="23.1796875" style="79" customWidth="1"/>
    <col min="13313" max="13313" width="6.26953125" style="79" customWidth="1"/>
    <col min="13314" max="13314" width="16.1796875" style="79" customWidth="1"/>
    <col min="13315" max="13315" width="9" style="79" customWidth="1"/>
    <col min="13316" max="13316" width="5.453125" style="79" customWidth="1"/>
    <col min="13317" max="13564" width="11.453125" style="79"/>
    <col min="13565" max="13565" width="17" style="79" customWidth="1"/>
    <col min="13566" max="13566" width="75.26953125" style="79" customWidth="1"/>
    <col min="13567" max="13567" width="15.54296875" style="79" customWidth="1"/>
    <col min="13568" max="13568" width="23.1796875" style="79" customWidth="1"/>
    <col min="13569" max="13569" width="6.26953125" style="79" customWidth="1"/>
    <col min="13570" max="13570" width="16.1796875" style="79" customWidth="1"/>
    <col min="13571" max="13571" width="9" style="79" customWidth="1"/>
    <col min="13572" max="13572" width="5.453125" style="79" customWidth="1"/>
    <col min="13573" max="13820" width="11.453125" style="79"/>
    <col min="13821" max="13821" width="17" style="79" customWidth="1"/>
    <col min="13822" max="13822" width="75.26953125" style="79" customWidth="1"/>
    <col min="13823" max="13823" width="15.54296875" style="79" customWidth="1"/>
    <col min="13824" max="13824" width="23.1796875" style="79" customWidth="1"/>
    <col min="13825" max="13825" width="6.26953125" style="79" customWidth="1"/>
    <col min="13826" max="13826" width="16.1796875" style="79" customWidth="1"/>
    <col min="13827" max="13827" width="9" style="79" customWidth="1"/>
    <col min="13828" max="13828" width="5.453125" style="79" customWidth="1"/>
    <col min="13829" max="14076" width="11.453125" style="79"/>
    <col min="14077" max="14077" width="17" style="79" customWidth="1"/>
    <col min="14078" max="14078" width="75.26953125" style="79" customWidth="1"/>
    <col min="14079" max="14079" width="15.54296875" style="79" customWidth="1"/>
    <col min="14080" max="14080" width="23.1796875" style="79" customWidth="1"/>
    <col min="14081" max="14081" width="6.26953125" style="79" customWidth="1"/>
    <col min="14082" max="14082" width="16.1796875" style="79" customWidth="1"/>
    <col min="14083" max="14083" width="9" style="79" customWidth="1"/>
    <col min="14084" max="14084" width="5.453125" style="79" customWidth="1"/>
    <col min="14085" max="14332" width="11.453125" style="79"/>
    <col min="14333" max="14333" width="17" style="79" customWidth="1"/>
    <col min="14334" max="14334" width="75.26953125" style="79" customWidth="1"/>
    <col min="14335" max="14335" width="15.54296875" style="79" customWidth="1"/>
    <col min="14336" max="14336" width="23.1796875" style="79" customWidth="1"/>
    <col min="14337" max="14337" width="6.26953125" style="79" customWidth="1"/>
    <col min="14338" max="14338" width="16.1796875" style="79" customWidth="1"/>
    <col min="14339" max="14339" width="9" style="79" customWidth="1"/>
    <col min="14340" max="14340" width="5.453125" style="79" customWidth="1"/>
    <col min="14341" max="14588" width="11.453125" style="79"/>
    <col min="14589" max="14589" width="17" style="79" customWidth="1"/>
    <col min="14590" max="14590" width="75.26953125" style="79" customWidth="1"/>
    <col min="14591" max="14591" width="15.54296875" style="79" customWidth="1"/>
    <col min="14592" max="14592" width="23.1796875" style="79" customWidth="1"/>
    <col min="14593" max="14593" width="6.26953125" style="79" customWidth="1"/>
    <col min="14594" max="14594" width="16.1796875" style="79" customWidth="1"/>
    <col min="14595" max="14595" width="9" style="79" customWidth="1"/>
    <col min="14596" max="14596" width="5.453125" style="79" customWidth="1"/>
    <col min="14597" max="14844" width="11.453125" style="79"/>
    <col min="14845" max="14845" width="17" style="79" customWidth="1"/>
    <col min="14846" max="14846" width="75.26953125" style="79" customWidth="1"/>
    <col min="14847" max="14847" width="15.54296875" style="79" customWidth="1"/>
    <col min="14848" max="14848" width="23.1796875" style="79" customWidth="1"/>
    <col min="14849" max="14849" width="6.26953125" style="79" customWidth="1"/>
    <col min="14850" max="14850" width="16.1796875" style="79" customWidth="1"/>
    <col min="14851" max="14851" width="9" style="79" customWidth="1"/>
    <col min="14852" max="14852" width="5.453125" style="79" customWidth="1"/>
    <col min="14853" max="15100" width="11.453125" style="79"/>
    <col min="15101" max="15101" width="17" style="79" customWidth="1"/>
    <col min="15102" max="15102" width="75.26953125" style="79" customWidth="1"/>
    <col min="15103" max="15103" width="15.54296875" style="79" customWidth="1"/>
    <col min="15104" max="15104" width="23.1796875" style="79" customWidth="1"/>
    <col min="15105" max="15105" width="6.26953125" style="79" customWidth="1"/>
    <col min="15106" max="15106" width="16.1796875" style="79" customWidth="1"/>
    <col min="15107" max="15107" width="9" style="79" customWidth="1"/>
    <col min="15108" max="15108" width="5.453125" style="79" customWidth="1"/>
    <col min="15109" max="15356" width="11.453125" style="79"/>
    <col min="15357" max="15357" width="17" style="79" customWidth="1"/>
    <col min="15358" max="15358" width="75.26953125" style="79" customWidth="1"/>
    <col min="15359" max="15359" width="15.54296875" style="79" customWidth="1"/>
    <col min="15360" max="15360" width="23.1796875" style="79" customWidth="1"/>
    <col min="15361" max="15361" width="6.26953125" style="79" customWidth="1"/>
    <col min="15362" max="15362" width="16.1796875" style="79" customWidth="1"/>
    <col min="15363" max="15363" width="9" style="79" customWidth="1"/>
    <col min="15364" max="15364" width="5.453125" style="79" customWidth="1"/>
    <col min="15365" max="15612" width="11.453125" style="79"/>
    <col min="15613" max="15613" width="17" style="79" customWidth="1"/>
    <col min="15614" max="15614" width="75.26953125" style="79" customWidth="1"/>
    <col min="15615" max="15615" width="15.54296875" style="79" customWidth="1"/>
    <col min="15616" max="15616" width="23.1796875" style="79" customWidth="1"/>
    <col min="15617" max="15617" width="6.26953125" style="79" customWidth="1"/>
    <col min="15618" max="15618" width="16.1796875" style="79" customWidth="1"/>
    <col min="15619" max="15619" width="9" style="79" customWidth="1"/>
    <col min="15620" max="15620" width="5.453125" style="79" customWidth="1"/>
    <col min="15621" max="15868" width="11.453125" style="79"/>
    <col min="15869" max="15869" width="17" style="79" customWidth="1"/>
    <col min="15870" max="15870" width="75.26953125" style="79" customWidth="1"/>
    <col min="15871" max="15871" width="15.54296875" style="79" customWidth="1"/>
    <col min="15872" max="15872" width="23.1796875" style="79" customWidth="1"/>
    <col min="15873" max="15873" width="6.26953125" style="79" customWidth="1"/>
    <col min="15874" max="15874" width="16.1796875" style="79" customWidth="1"/>
    <col min="15875" max="15875" width="9" style="79" customWidth="1"/>
    <col min="15876" max="15876" width="5.453125" style="79" customWidth="1"/>
    <col min="15877" max="16124" width="11.453125" style="79"/>
    <col min="16125" max="16125" width="17" style="79" customWidth="1"/>
    <col min="16126" max="16126" width="75.26953125" style="79" customWidth="1"/>
    <col min="16127" max="16127" width="15.54296875" style="79" customWidth="1"/>
    <col min="16128" max="16128" width="23.1796875" style="79" customWidth="1"/>
    <col min="16129" max="16129" width="6.26953125" style="79" customWidth="1"/>
    <col min="16130" max="16130" width="16.1796875" style="79" customWidth="1"/>
    <col min="16131" max="16131" width="9" style="79" customWidth="1"/>
    <col min="16132" max="16132" width="5.453125" style="79" customWidth="1"/>
    <col min="16133" max="16384" width="11.453125" style="79"/>
  </cols>
  <sheetData>
    <row r="1" spans="1:4" ht="17.25" customHeight="1" x14ac:dyDescent="0.3">
      <c r="A1" s="343" t="s">
        <v>118</v>
      </c>
      <c r="B1" s="343"/>
      <c r="C1" s="343"/>
    </row>
    <row r="2" spans="1:4" ht="18.75" customHeight="1" x14ac:dyDescent="0.3">
      <c r="A2" s="343" t="s">
        <v>223</v>
      </c>
      <c r="B2" s="343"/>
      <c r="C2" s="343"/>
    </row>
    <row r="3" spans="1:4" ht="18.75" customHeight="1" x14ac:dyDescent="0.3">
      <c r="A3" s="80"/>
      <c r="B3" s="77"/>
    </row>
    <row r="4" spans="1:4" ht="18.75" customHeight="1" x14ac:dyDescent="0.3">
      <c r="A4" s="82" t="s">
        <v>0</v>
      </c>
      <c r="B4" s="83" t="s">
        <v>244</v>
      </c>
      <c r="C4" s="84"/>
      <c r="D4" s="346"/>
    </row>
    <row r="5" spans="1:4" ht="18.75" customHeight="1" x14ac:dyDescent="0.3">
      <c r="A5" s="85" t="s">
        <v>1</v>
      </c>
      <c r="B5" s="86" t="s">
        <v>230</v>
      </c>
      <c r="C5" s="84"/>
      <c r="D5" s="346"/>
    </row>
    <row r="6" spans="1:4" ht="30" customHeight="1" x14ac:dyDescent="0.35">
      <c r="A6" s="87" t="s">
        <v>2</v>
      </c>
      <c r="B6" s="87"/>
      <c r="C6" s="88"/>
      <c r="D6" s="89"/>
    </row>
    <row r="7" spans="1:4" ht="15" customHeight="1" x14ac:dyDescent="0.35">
      <c r="A7" s="90" t="s">
        <v>3</v>
      </c>
      <c r="B7" s="91" t="s">
        <v>4</v>
      </c>
      <c r="C7" s="92"/>
      <c r="D7" s="93" t="s">
        <v>229</v>
      </c>
    </row>
    <row r="8" spans="1:4" ht="15" customHeight="1" x14ac:dyDescent="0.35">
      <c r="A8" s="94" t="s">
        <v>5</v>
      </c>
      <c r="B8" s="87" t="s">
        <v>6</v>
      </c>
      <c r="C8" s="88"/>
      <c r="D8" s="95" t="s">
        <v>120</v>
      </c>
    </row>
    <row r="9" spans="1:4" ht="15" customHeight="1" x14ac:dyDescent="0.35">
      <c r="A9" s="90" t="s">
        <v>7</v>
      </c>
      <c r="B9" s="91" t="s">
        <v>8</v>
      </c>
      <c r="C9" s="92"/>
      <c r="D9" s="95" t="s">
        <v>224</v>
      </c>
    </row>
    <row r="10" spans="1:4" ht="15" customHeight="1" x14ac:dyDescent="0.35">
      <c r="A10" s="90" t="s">
        <v>9</v>
      </c>
      <c r="B10" s="91" t="s">
        <v>10</v>
      </c>
      <c r="C10" s="92"/>
      <c r="D10" s="95" t="s">
        <v>11</v>
      </c>
    </row>
    <row r="11" spans="1:4" ht="30" customHeight="1" x14ac:dyDescent="0.35">
      <c r="A11" s="96" t="s">
        <v>12</v>
      </c>
      <c r="B11" s="87"/>
      <c r="C11" s="88"/>
      <c r="D11" s="97"/>
    </row>
    <row r="12" spans="1:4" ht="15" customHeight="1" x14ac:dyDescent="0.35">
      <c r="A12" s="98" t="s">
        <v>13</v>
      </c>
      <c r="B12" s="90" t="s">
        <v>14</v>
      </c>
      <c r="C12" s="99" t="s">
        <v>15</v>
      </c>
      <c r="D12" s="100"/>
    </row>
    <row r="13" spans="1:4" ht="15" customHeight="1" x14ac:dyDescent="0.35">
      <c r="A13" s="101" t="s">
        <v>121</v>
      </c>
      <c r="B13" s="102" t="s">
        <v>16</v>
      </c>
      <c r="C13" s="103">
        <v>2</v>
      </c>
      <c r="D13" s="90"/>
    </row>
    <row r="14" spans="1:4" ht="30" customHeight="1" x14ac:dyDescent="0.35">
      <c r="A14" s="87" t="s">
        <v>17</v>
      </c>
      <c r="B14" s="104"/>
      <c r="C14" s="88"/>
      <c r="D14" s="105"/>
    </row>
    <row r="15" spans="1:4" s="80" customFormat="1" ht="18" customHeight="1" x14ac:dyDescent="0.35">
      <c r="A15" s="87" t="s">
        <v>18</v>
      </c>
      <c r="B15" s="87"/>
      <c r="C15" s="106"/>
      <c r="D15" s="107"/>
    </row>
    <row r="16" spans="1:4" s="80" customFormat="1" ht="15" customHeight="1" x14ac:dyDescent="0.35">
      <c r="A16" s="108" t="s">
        <v>19</v>
      </c>
      <c r="B16" s="109"/>
      <c r="C16" s="110"/>
      <c r="D16" s="111"/>
    </row>
    <row r="17" spans="1:6" ht="15" customHeight="1" x14ac:dyDescent="0.35">
      <c r="A17" s="112">
        <v>1</v>
      </c>
      <c r="B17" s="113" t="s">
        <v>20</v>
      </c>
      <c r="C17" s="114"/>
      <c r="D17" s="115" t="s">
        <v>21</v>
      </c>
      <c r="E17" s="116"/>
    </row>
    <row r="18" spans="1:6" ht="15" customHeight="1" x14ac:dyDescent="0.35">
      <c r="A18" s="112">
        <v>2</v>
      </c>
      <c r="B18" s="113" t="s">
        <v>64</v>
      </c>
      <c r="C18" s="114"/>
      <c r="D18" s="159" t="s">
        <v>122</v>
      </c>
      <c r="E18" s="116"/>
    </row>
    <row r="19" spans="1:6" ht="15" customHeight="1" x14ac:dyDescent="0.35">
      <c r="A19" s="112">
        <v>3</v>
      </c>
      <c r="B19" s="113" t="s">
        <v>124</v>
      </c>
      <c r="C19" s="114" t="s">
        <v>123</v>
      </c>
      <c r="D19" s="117">
        <v>1741.66</v>
      </c>
      <c r="E19" s="118"/>
      <c r="F19" s="77"/>
    </row>
    <row r="20" spans="1:6" ht="15" customHeight="1" x14ac:dyDescent="0.35">
      <c r="A20" s="103">
        <v>4</v>
      </c>
      <c r="B20" s="119" t="s">
        <v>22</v>
      </c>
      <c r="C20" s="344" t="s">
        <v>200</v>
      </c>
      <c r="D20" s="345"/>
    </row>
    <row r="21" spans="1:6" ht="15" customHeight="1" x14ac:dyDescent="0.35">
      <c r="A21" s="120">
        <v>5</v>
      </c>
      <c r="B21" s="121" t="s">
        <v>23</v>
      </c>
      <c r="C21" s="122">
        <v>45292</v>
      </c>
      <c r="D21" s="123"/>
    </row>
    <row r="22" spans="1:6" s="80" customFormat="1" ht="30" customHeight="1" x14ac:dyDescent="0.35">
      <c r="A22" s="87" t="s">
        <v>86</v>
      </c>
      <c r="B22" s="87"/>
      <c r="C22" s="106"/>
      <c r="D22" s="107"/>
    </row>
    <row r="23" spans="1:6" ht="15" customHeight="1" x14ac:dyDescent="0.35">
      <c r="A23" s="103">
        <v>1</v>
      </c>
      <c r="B23" s="103" t="s">
        <v>24</v>
      </c>
      <c r="C23" s="124"/>
      <c r="D23" s="125" t="s">
        <v>25</v>
      </c>
    </row>
    <row r="24" spans="1:6" s="80" customFormat="1" ht="15.5" x14ac:dyDescent="0.35">
      <c r="A24" s="126" t="s">
        <v>3</v>
      </c>
      <c r="B24" s="127" t="s">
        <v>206</v>
      </c>
      <c r="C24" s="128"/>
      <c r="D24" s="129">
        <f>D19</f>
        <v>1741.66</v>
      </c>
      <c r="E24" s="130"/>
    </row>
    <row r="25" spans="1:6" s="80" customFormat="1" ht="15.5" x14ac:dyDescent="0.35">
      <c r="A25" s="126" t="s">
        <v>5</v>
      </c>
      <c r="B25" s="127" t="s">
        <v>65</v>
      </c>
      <c r="C25" s="131">
        <v>0.3</v>
      </c>
      <c r="D25" s="129">
        <f>D24*$C25</f>
        <v>522.49800000000005</v>
      </c>
      <c r="E25" s="130"/>
    </row>
    <row r="26" spans="1:6" s="87" customFormat="1" ht="15.5" x14ac:dyDescent="0.35">
      <c r="A26" s="126" t="s">
        <v>7</v>
      </c>
      <c r="B26" s="127" t="s">
        <v>26</v>
      </c>
      <c r="C26" s="132"/>
      <c r="D26" s="129">
        <f>D24*C26</f>
        <v>0</v>
      </c>
      <c r="E26" s="133"/>
    </row>
    <row r="27" spans="1:6" s="87" customFormat="1" ht="15.5" x14ac:dyDescent="0.35">
      <c r="A27" s="103" t="s">
        <v>9</v>
      </c>
      <c r="B27" s="127" t="s">
        <v>110</v>
      </c>
      <c r="C27" s="131">
        <v>0</v>
      </c>
      <c r="D27" s="129">
        <f>D24*C27</f>
        <v>0</v>
      </c>
      <c r="E27" s="133"/>
    </row>
    <row r="28" spans="1:6" ht="15.5" x14ac:dyDescent="0.35">
      <c r="A28" s="87"/>
      <c r="B28" s="134" t="s">
        <v>27</v>
      </c>
      <c r="C28" s="135"/>
      <c r="D28" s="136">
        <f>SUM(D24:D27)</f>
        <v>2264.1580000000004</v>
      </c>
      <c r="E28" s="137"/>
    </row>
    <row r="29" spans="1:6" ht="16" thickBot="1" x14ac:dyDescent="0.4">
      <c r="A29" s="87"/>
      <c r="B29" s="96"/>
      <c r="C29" s="138"/>
      <c r="D29" s="139"/>
      <c r="E29" s="137"/>
    </row>
    <row r="30" spans="1:6" ht="16" thickBot="1" x14ac:dyDescent="0.4">
      <c r="A30" s="87"/>
      <c r="B30" s="140" t="s">
        <v>84</v>
      </c>
      <c r="C30" s="138"/>
      <c r="D30" s="139"/>
      <c r="E30" s="137"/>
    </row>
    <row r="31" spans="1:6" ht="15.5" x14ac:dyDescent="0.35">
      <c r="A31" s="87"/>
      <c r="B31" s="96"/>
      <c r="C31" s="138"/>
      <c r="D31" s="139"/>
      <c r="E31" s="137"/>
    </row>
    <row r="32" spans="1:6" ht="15.5" x14ac:dyDescent="0.35">
      <c r="A32" s="87" t="s">
        <v>67</v>
      </c>
      <c r="B32" s="141"/>
      <c r="C32" s="106"/>
      <c r="D32" s="107"/>
      <c r="E32" s="137"/>
    </row>
    <row r="33" spans="1:5" ht="15.5" x14ac:dyDescent="0.35">
      <c r="A33" s="90" t="s">
        <v>68</v>
      </c>
      <c r="B33" s="90" t="s">
        <v>49</v>
      </c>
      <c r="C33" s="90" t="s">
        <v>35</v>
      </c>
      <c r="D33" s="125" t="s">
        <v>25</v>
      </c>
      <c r="E33" s="137"/>
    </row>
    <row r="34" spans="1:5" ht="15.5" x14ac:dyDescent="0.35">
      <c r="A34" s="112" t="s">
        <v>3</v>
      </c>
      <c r="B34" s="113" t="s">
        <v>50</v>
      </c>
      <c r="C34" s="142">
        <v>8.3299999999999999E-2</v>
      </c>
      <c r="D34" s="143">
        <f>D28/12</f>
        <v>188.67983333333336</v>
      </c>
      <c r="E34" s="137"/>
    </row>
    <row r="35" spans="1:5" ht="15.5" x14ac:dyDescent="0.35">
      <c r="A35" s="90" t="s">
        <v>5</v>
      </c>
      <c r="B35" s="144" t="s">
        <v>69</v>
      </c>
      <c r="C35" s="132">
        <v>0.121</v>
      </c>
      <c r="D35" s="145">
        <f>D28*C35</f>
        <v>273.96311800000001</v>
      </c>
      <c r="E35" s="137"/>
    </row>
    <row r="36" spans="1:5" ht="15.5" x14ac:dyDescent="0.35">
      <c r="A36" s="332" t="s">
        <v>115</v>
      </c>
      <c r="B36" s="333"/>
      <c r="C36" s="132"/>
      <c r="D36" s="145">
        <f>SUM(D34:D35)</f>
        <v>462.64295133333337</v>
      </c>
      <c r="E36" s="137"/>
    </row>
    <row r="37" spans="1:5" ht="15.5" x14ac:dyDescent="0.35">
      <c r="A37" s="90" t="s">
        <v>7</v>
      </c>
      <c r="B37" s="146" t="s">
        <v>114</v>
      </c>
      <c r="C37" s="132"/>
      <c r="D37" s="145">
        <f>D36*C50</f>
        <v>170.25260609066672</v>
      </c>
      <c r="E37" s="137"/>
    </row>
    <row r="38" spans="1:5" ht="15.5" x14ac:dyDescent="0.35">
      <c r="A38" s="103"/>
      <c r="B38" s="92" t="s">
        <v>47</v>
      </c>
      <c r="C38" s="1"/>
      <c r="D38" s="147">
        <f>SUM(D36:D37)</f>
        <v>632.89555742400012</v>
      </c>
      <c r="E38" s="137"/>
    </row>
    <row r="39" spans="1:5" ht="15.5" x14ac:dyDescent="0.35">
      <c r="A39" s="88"/>
      <c r="B39" s="88"/>
      <c r="C39" s="2"/>
      <c r="D39" s="139"/>
      <c r="E39" s="137"/>
    </row>
    <row r="40" spans="1:5" ht="15.5" x14ac:dyDescent="0.35">
      <c r="A40" s="148" t="s">
        <v>113</v>
      </c>
      <c r="B40" s="149"/>
      <c r="C40" s="150"/>
      <c r="D40" s="151"/>
      <c r="E40" s="137"/>
    </row>
    <row r="41" spans="1:5" ht="15.5" x14ac:dyDescent="0.35">
      <c r="A41" s="90" t="s">
        <v>70</v>
      </c>
      <c r="B41" s="92" t="s">
        <v>71</v>
      </c>
      <c r="C41" s="90" t="s">
        <v>35</v>
      </c>
      <c r="D41" s="125" t="s">
        <v>25</v>
      </c>
      <c r="E41" s="137"/>
    </row>
    <row r="42" spans="1:5" ht="15.5" x14ac:dyDescent="0.35">
      <c r="A42" s="90" t="s">
        <v>3</v>
      </c>
      <c r="B42" s="148" t="s">
        <v>36</v>
      </c>
      <c r="C42" s="132">
        <v>0.2</v>
      </c>
      <c r="D42" s="152">
        <f>C42*D$28</f>
        <v>452.83160000000009</v>
      </c>
      <c r="E42" s="137"/>
    </row>
    <row r="43" spans="1:5" ht="15.5" x14ac:dyDescent="0.35">
      <c r="A43" s="90" t="s">
        <v>5</v>
      </c>
      <c r="B43" s="148" t="s">
        <v>41</v>
      </c>
      <c r="C43" s="132">
        <v>2.5000000000000001E-2</v>
      </c>
      <c r="D43" s="152">
        <f t="shared" ref="D43:D49" si="0">C43*D$28</f>
        <v>56.603950000000012</v>
      </c>
      <c r="E43" s="137"/>
    </row>
    <row r="44" spans="1:5" ht="15.5" x14ac:dyDescent="0.35">
      <c r="A44" s="90" t="s">
        <v>7</v>
      </c>
      <c r="B44" s="148" t="s">
        <v>77</v>
      </c>
      <c r="C44" s="132">
        <v>0.03</v>
      </c>
      <c r="D44" s="152">
        <f t="shared" si="0"/>
        <v>67.924740000000014</v>
      </c>
      <c r="E44" s="137"/>
    </row>
    <row r="45" spans="1:5" ht="15.5" x14ac:dyDescent="0.35">
      <c r="A45" s="90" t="s">
        <v>9</v>
      </c>
      <c r="B45" s="148" t="s">
        <v>37</v>
      </c>
      <c r="C45" s="132">
        <v>1.4999999999999999E-2</v>
      </c>
      <c r="D45" s="152">
        <f t="shared" si="0"/>
        <v>33.962370000000007</v>
      </c>
      <c r="E45" s="137"/>
    </row>
    <row r="46" spans="1:5" ht="15.5" x14ac:dyDescent="0.35">
      <c r="A46" s="90" t="s">
        <v>40</v>
      </c>
      <c r="B46" s="148" t="s">
        <v>38</v>
      </c>
      <c r="C46" s="132">
        <v>0.01</v>
      </c>
      <c r="D46" s="152">
        <f t="shared" si="0"/>
        <v>22.641580000000005</v>
      </c>
      <c r="E46" s="137"/>
    </row>
    <row r="47" spans="1:5" ht="15.5" x14ac:dyDescent="0.35">
      <c r="A47" s="90" t="s">
        <v>42</v>
      </c>
      <c r="B47" s="148" t="s">
        <v>46</v>
      </c>
      <c r="C47" s="132">
        <v>6.0000000000000001E-3</v>
      </c>
      <c r="D47" s="152">
        <f t="shared" si="0"/>
        <v>13.584948000000002</v>
      </c>
      <c r="E47" s="137"/>
    </row>
    <row r="48" spans="1:5" ht="15.5" x14ac:dyDescent="0.35">
      <c r="A48" s="90" t="s">
        <v>44</v>
      </c>
      <c r="B48" s="148" t="s">
        <v>39</v>
      </c>
      <c r="C48" s="132">
        <v>2E-3</v>
      </c>
      <c r="D48" s="152">
        <f t="shared" si="0"/>
        <v>4.5283160000000011</v>
      </c>
      <c r="E48" s="137"/>
    </row>
    <row r="49" spans="1:11" ht="15.5" x14ac:dyDescent="0.35">
      <c r="A49" s="90" t="s">
        <v>45</v>
      </c>
      <c r="B49" s="148" t="s">
        <v>43</v>
      </c>
      <c r="C49" s="132">
        <v>0.08</v>
      </c>
      <c r="D49" s="152">
        <f t="shared" si="0"/>
        <v>181.13264000000004</v>
      </c>
      <c r="E49" s="137"/>
    </row>
    <row r="50" spans="1:11" ht="15.5" x14ac:dyDescent="0.35">
      <c r="A50" s="103"/>
      <c r="B50" s="124" t="s">
        <v>47</v>
      </c>
      <c r="C50" s="1">
        <f>SUM(C42:C49)</f>
        <v>0.36800000000000005</v>
      </c>
      <c r="D50" s="145">
        <f>SUM(D42:D49)</f>
        <v>833.21014400000013</v>
      </c>
      <c r="E50" s="137"/>
    </row>
    <row r="51" spans="1:11" s="80" customFormat="1" ht="30" customHeight="1" x14ac:dyDescent="0.35">
      <c r="A51" s="87" t="s">
        <v>72</v>
      </c>
      <c r="B51" s="87"/>
      <c r="C51" s="106"/>
      <c r="D51" s="107"/>
    </row>
    <row r="52" spans="1:11" ht="16.5" customHeight="1" thickBot="1" x14ac:dyDescent="0.4">
      <c r="A52" s="90" t="s">
        <v>73</v>
      </c>
      <c r="B52" s="92" t="s">
        <v>28</v>
      </c>
      <c r="C52" s="153"/>
      <c r="D52" s="154" t="s">
        <v>25</v>
      </c>
      <c r="E52" s="137"/>
    </row>
    <row r="53" spans="1:11" s="141" customFormat="1" ht="16" thickTop="1" x14ac:dyDescent="0.35">
      <c r="A53" s="94" t="s">
        <v>3</v>
      </c>
      <c r="B53" s="155" t="s">
        <v>78</v>
      </c>
      <c r="C53" s="156">
        <v>4.8</v>
      </c>
      <c r="D53" s="152">
        <f>G57</f>
        <v>106.7</v>
      </c>
      <c r="E53" s="157"/>
      <c r="F53" s="158" t="s">
        <v>201</v>
      </c>
      <c r="G53" s="39">
        <v>2</v>
      </c>
      <c r="I53" s="158" t="s">
        <v>129</v>
      </c>
      <c r="J53" s="3">
        <v>23.68</v>
      </c>
    </row>
    <row r="54" spans="1:11" s="141" customFormat="1" ht="15.5" x14ac:dyDescent="0.35">
      <c r="A54" s="90" t="s">
        <v>5</v>
      </c>
      <c r="B54" s="108" t="s">
        <v>79</v>
      </c>
      <c r="C54" s="159"/>
      <c r="D54" s="145">
        <f>J57</f>
        <v>421.97760000000005</v>
      </c>
      <c r="E54" s="157"/>
      <c r="F54" s="160" t="s">
        <v>202</v>
      </c>
      <c r="G54" s="36">
        <v>4.8</v>
      </c>
      <c r="I54" s="160" t="s">
        <v>207</v>
      </c>
      <c r="J54" s="37">
        <v>22</v>
      </c>
    </row>
    <row r="55" spans="1:11" s="141" customFormat="1" ht="15.5" x14ac:dyDescent="0.35">
      <c r="A55" s="90" t="s">
        <v>7</v>
      </c>
      <c r="B55" s="127" t="s">
        <v>74</v>
      </c>
      <c r="C55" s="161"/>
      <c r="D55" s="152"/>
      <c r="E55" s="157"/>
      <c r="F55" s="160" t="s">
        <v>203</v>
      </c>
      <c r="G55" s="162">
        <v>0.06</v>
      </c>
      <c r="I55" s="163" t="s">
        <v>208</v>
      </c>
      <c r="J55" s="40">
        <f>J53*J54</f>
        <v>520.96</v>
      </c>
    </row>
    <row r="56" spans="1:11" s="141" customFormat="1" ht="15.5" x14ac:dyDescent="0.35">
      <c r="A56" s="90" t="s">
        <v>9</v>
      </c>
      <c r="B56" s="127" t="s">
        <v>199</v>
      </c>
      <c r="C56" s="161"/>
      <c r="D56" s="164">
        <v>19.420000000000002</v>
      </c>
      <c r="E56" s="157"/>
      <c r="F56" s="160" t="s">
        <v>204</v>
      </c>
      <c r="G56" s="37">
        <v>22</v>
      </c>
      <c r="I56" s="160" t="s">
        <v>209</v>
      </c>
      <c r="J56" s="41">
        <f>J55*19%</f>
        <v>98.982400000000013</v>
      </c>
      <c r="K56" s="184" t="s">
        <v>210</v>
      </c>
    </row>
    <row r="57" spans="1:11" s="141" customFormat="1" ht="16" thickBot="1" x14ac:dyDescent="0.4">
      <c r="A57" s="90" t="s">
        <v>40</v>
      </c>
      <c r="B57" s="127" t="s">
        <v>111</v>
      </c>
      <c r="C57" s="161"/>
      <c r="D57" s="164"/>
      <c r="E57" s="157"/>
      <c r="F57" s="165" t="s">
        <v>205</v>
      </c>
      <c r="G57" s="38">
        <f>ROUND((G53*G54*G56)-(G55*D24),2)</f>
        <v>106.7</v>
      </c>
      <c r="I57" s="165" t="s">
        <v>205</v>
      </c>
      <c r="J57" s="38">
        <f>J55-J56</f>
        <v>421.97760000000005</v>
      </c>
    </row>
    <row r="58" spans="1:11" s="87" customFormat="1" ht="16.5" thickTop="1" thickBot="1" x14ac:dyDescent="0.4">
      <c r="A58" s="90" t="s">
        <v>42</v>
      </c>
      <c r="B58" s="127" t="s">
        <v>112</v>
      </c>
      <c r="C58" s="166"/>
      <c r="D58" s="164"/>
      <c r="E58" s="167"/>
    </row>
    <row r="59" spans="1:11" ht="16" thickTop="1" x14ac:dyDescent="0.35">
      <c r="A59" s="88"/>
      <c r="B59" s="134" t="s">
        <v>29</v>
      </c>
      <c r="C59" s="168"/>
      <c r="D59" s="164">
        <f>SUM(D53:D58)</f>
        <v>548.09760000000006</v>
      </c>
      <c r="E59" s="137"/>
      <c r="F59" s="158"/>
      <c r="G59" s="3"/>
    </row>
    <row r="60" spans="1:11" ht="16" thickBot="1" x14ac:dyDescent="0.4">
      <c r="A60" s="88"/>
      <c r="B60" s="96"/>
      <c r="C60" s="138"/>
      <c r="D60" s="139"/>
      <c r="E60" s="137"/>
      <c r="F60" s="169" t="s">
        <v>131</v>
      </c>
      <c r="G60" s="42">
        <v>19.420000000000002</v>
      </c>
    </row>
    <row r="61" spans="1:11" ht="16" thickTop="1" x14ac:dyDescent="0.35">
      <c r="A61" s="148" t="s">
        <v>75</v>
      </c>
      <c r="B61" s="148"/>
      <c r="C61" s="150"/>
      <c r="D61" s="151"/>
      <c r="E61" s="137"/>
    </row>
    <row r="62" spans="1:11" ht="15.5" x14ac:dyDescent="0.35">
      <c r="A62" s="90">
        <v>2</v>
      </c>
      <c r="B62" s="146" t="s">
        <v>76</v>
      </c>
      <c r="C62" s="170"/>
      <c r="D62" s="154" t="s">
        <v>25</v>
      </c>
      <c r="E62" s="137"/>
    </row>
    <row r="63" spans="1:11" ht="15.5" x14ac:dyDescent="0.35">
      <c r="A63" s="90" t="s">
        <v>68</v>
      </c>
      <c r="B63" s="148" t="s">
        <v>108</v>
      </c>
      <c r="C63" s="159"/>
      <c r="D63" s="152">
        <f>D38</f>
        <v>632.89555742400012</v>
      </c>
      <c r="E63" s="137"/>
    </row>
    <row r="64" spans="1:11" ht="15.5" x14ac:dyDescent="0.35">
      <c r="A64" s="90" t="s">
        <v>70</v>
      </c>
      <c r="B64" s="148" t="s">
        <v>71</v>
      </c>
      <c r="C64" s="159"/>
      <c r="D64" s="152">
        <f>D50</f>
        <v>833.21014400000013</v>
      </c>
      <c r="E64" s="137"/>
    </row>
    <row r="65" spans="1:5" ht="15.5" x14ac:dyDescent="0.35">
      <c r="A65" s="90" t="s">
        <v>73</v>
      </c>
      <c r="B65" s="148" t="s">
        <v>28</v>
      </c>
      <c r="C65" s="159"/>
      <c r="D65" s="152">
        <f>D59</f>
        <v>548.09760000000006</v>
      </c>
      <c r="E65" s="137"/>
    </row>
    <row r="66" spans="1:5" ht="15.5" x14ac:dyDescent="0.35">
      <c r="A66" s="323" t="s">
        <v>80</v>
      </c>
      <c r="B66" s="323"/>
      <c r="C66" s="323"/>
      <c r="D66" s="136">
        <f>SUM(D63:D65)</f>
        <v>2014.2033014240003</v>
      </c>
      <c r="E66" s="137"/>
    </row>
    <row r="67" spans="1:5" ht="15.5" x14ac:dyDescent="0.35">
      <c r="A67" s="88"/>
      <c r="B67" s="88"/>
      <c r="C67" s="88"/>
      <c r="D67" s="139"/>
      <c r="E67" s="137"/>
    </row>
    <row r="68" spans="1:5" ht="15.5" x14ac:dyDescent="0.35">
      <c r="A68" s="87" t="s">
        <v>85</v>
      </c>
      <c r="B68" s="141"/>
      <c r="C68" s="106"/>
      <c r="D68" s="107"/>
      <c r="E68" s="137"/>
    </row>
    <row r="69" spans="1:5" ht="15.5" x14ac:dyDescent="0.35">
      <c r="A69" s="90">
        <v>3</v>
      </c>
      <c r="B69" s="90" t="s">
        <v>52</v>
      </c>
      <c r="C69" s="112" t="s">
        <v>35</v>
      </c>
      <c r="D69" s="125" t="s">
        <v>25</v>
      </c>
      <c r="E69" s="137"/>
    </row>
    <row r="70" spans="1:5" ht="15.5" x14ac:dyDescent="0.35">
      <c r="A70" s="90" t="s">
        <v>3</v>
      </c>
      <c r="B70" s="171" t="s">
        <v>53</v>
      </c>
      <c r="C70" s="142">
        <v>4.1999999999999997E-3</v>
      </c>
      <c r="D70" s="143">
        <f>C70*D28</f>
        <v>9.5094636000000001</v>
      </c>
      <c r="E70" s="137"/>
    </row>
    <row r="71" spans="1:5" ht="15.5" x14ac:dyDescent="0.35">
      <c r="A71" s="90" t="s">
        <v>5</v>
      </c>
      <c r="B71" s="171" t="s">
        <v>54</v>
      </c>
      <c r="C71" s="132">
        <v>0.08</v>
      </c>
      <c r="D71" s="152">
        <f>C71*D70</f>
        <v>0.76075708800000008</v>
      </c>
      <c r="E71" s="137"/>
    </row>
    <row r="72" spans="1:5" ht="15.5" x14ac:dyDescent="0.35">
      <c r="A72" s="90" t="s">
        <v>7</v>
      </c>
      <c r="B72" s="148" t="s">
        <v>81</v>
      </c>
      <c r="C72" s="132">
        <v>0.02</v>
      </c>
      <c r="D72" s="145">
        <f>C72*D28</f>
        <v>45.283160000000009</v>
      </c>
      <c r="E72" s="137"/>
    </row>
    <row r="73" spans="1:5" ht="15.5" x14ac:dyDescent="0.35">
      <c r="A73" s="90" t="s">
        <v>9</v>
      </c>
      <c r="B73" s="171" t="s">
        <v>55</v>
      </c>
      <c r="C73" s="142">
        <v>1.9400000000000001E-2</v>
      </c>
      <c r="D73" s="143">
        <f>C73*D28</f>
        <v>43.924665200000007</v>
      </c>
      <c r="E73" s="137"/>
    </row>
    <row r="74" spans="1:5" ht="15.5" x14ac:dyDescent="0.35">
      <c r="A74" s="90" t="s">
        <v>40</v>
      </c>
      <c r="B74" s="171" t="s">
        <v>82</v>
      </c>
      <c r="C74" s="132"/>
      <c r="D74" s="152">
        <f>D73*C50</f>
        <v>16.164276793600006</v>
      </c>
      <c r="E74" s="137"/>
    </row>
    <row r="75" spans="1:5" ht="15.5" x14ac:dyDescent="0.35">
      <c r="A75" s="90" t="s">
        <v>42</v>
      </c>
      <c r="B75" s="148" t="s">
        <v>83</v>
      </c>
      <c r="C75" s="132">
        <v>0.02</v>
      </c>
      <c r="D75" s="145">
        <f>C75*D28</f>
        <v>45.283160000000009</v>
      </c>
      <c r="E75" s="137"/>
    </row>
    <row r="76" spans="1:5" ht="15.5" x14ac:dyDescent="0.35">
      <c r="A76" s="103"/>
      <c r="B76" s="92" t="s">
        <v>47</v>
      </c>
      <c r="C76" s="1"/>
      <c r="D76" s="147">
        <f>SUM(D70:D75)</f>
        <v>160.92548268160004</v>
      </c>
      <c r="E76" s="137"/>
    </row>
    <row r="77" spans="1:5" ht="16" thickBot="1" x14ac:dyDescent="0.4">
      <c r="A77" s="88"/>
      <c r="B77" s="88"/>
      <c r="C77" s="2"/>
      <c r="D77" s="139"/>
      <c r="E77" s="137"/>
    </row>
    <row r="78" spans="1:5" ht="16" thickBot="1" x14ac:dyDescent="0.4">
      <c r="A78" s="88"/>
      <c r="B78" s="140" t="s">
        <v>87</v>
      </c>
      <c r="C78" s="2"/>
      <c r="D78" s="139"/>
      <c r="E78" s="137"/>
    </row>
    <row r="79" spans="1:5" ht="15.5" x14ac:dyDescent="0.35">
      <c r="A79" s="88"/>
      <c r="B79" s="88"/>
      <c r="C79" s="88"/>
      <c r="D79" s="139"/>
      <c r="E79" s="137"/>
    </row>
    <row r="80" spans="1:5" ht="15.5" x14ac:dyDescent="0.35">
      <c r="A80" s="87" t="s">
        <v>88</v>
      </c>
      <c r="B80" s="141"/>
      <c r="C80" s="106"/>
      <c r="D80" s="107"/>
      <c r="E80" s="137"/>
    </row>
    <row r="81" spans="1:5" ht="15.5" x14ac:dyDescent="0.35">
      <c r="A81" s="90" t="s">
        <v>34</v>
      </c>
      <c r="B81" s="90" t="s">
        <v>57</v>
      </c>
      <c r="C81" s="112" t="s">
        <v>35</v>
      </c>
      <c r="D81" s="125" t="s">
        <v>25</v>
      </c>
      <c r="E81" s="137"/>
    </row>
    <row r="82" spans="1:5" ht="15.5" x14ac:dyDescent="0.35">
      <c r="A82" s="90" t="s">
        <v>3</v>
      </c>
      <c r="B82" s="171" t="s">
        <v>89</v>
      </c>
      <c r="C82" s="142">
        <v>6.8999999999999999E-3</v>
      </c>
      <c r="D82" s="143">
        <f>C82*D28</f>
        <v>15.622690200000003</v>
      </c>
      <c r="E82" s="137"/>
    </row>
    <row r="83" spans="1:5" ht="15.5" x14ac:dyDescent="0.35">
      <c r="A83" s="90" t="s">
        <v>5</v>
      </c>
      <c r="B83" s="171" t="s">
        <v>57</v>
      </c>
      <c r="C83" s="132">
        <v>1.66E-2</v>
      </c>
      <c r="D83" s="152">
        <f>C83*D$28</f>
        <v>37.585022800000004</v>
      </c>
      <c r="E83" s="137"/>
    </row>
    <row r="84" spans="1:5" ht="15.5" x14ac:dyDescent="0.35">
      <c r="A84" s="90" t="s">
        <v>7</v>
      </c>
      <c r="B84" s="148" t="s">
        <v>56</v>
      </c>
      <c r="C84" s="132">
        <v>1.6999999999999999E-3</v>
      </c>
      <c r="D84" s="152">
        <f>C84*D$28</f>
        <v>3.8490686000000003</v>
      </c>
      <c r="E84" s="137"/>
    </row>
    <row r="85" spans="1:5" ht="15.5" x14ac:dyDescent="0.35">
      <c r="A85" s="90" t="s">
        <v>9</v>
      </c>
      <c r="B85" s="171" t="s">
        <v>58</v>
      </c>
      <c r="C85" s="142">
        <v>2.9999999999999997E-4</v>
      </c>
      <c r="D85" s="152">
        <f>C85*D$28</f>
        <v>0.67924740000000006</v>
      </c>
      <c r="E85" s="137"/>
    </row>
    <row r="86" spans="1:5" ht="15.5" x14ac:dyDescent="0.35">
      <c r="A86" s="90" t="s">
        <v>40</v>
      </c>
      <c r="B86" s="171" t="s">
        <v>51</v>
      </c>
      <c r="C86" s="132">
        <v>3.7000000000000002E-3</v>
      </c>
      <c r="D86" s="152">
        <f>C86*D$28</f>
        <v>8.377384600000001</v>
      </c>
      <c r="E86" s="137"/>
    </row>
    <row r="87" spans="1:5" ht="15.5" x14ac:dyDescent="0.35">
      <c r="A87" s="90" t="s">
        <v>42</v>
      </c>
      <c r="B87" s="148" t="s">
        <v>66</v>
      </c>
      <c r="C87" s="132"/>
      <c r="D87" s="145"/>
      <c r="E87" s="137"/>
    </row>
    <row r="88" spans="1:5" ht="15.5" x14ac:dyDescent="0.35">
      <c r="A88" s="332" t="s">
        <v>115</v>
      </c>
      <c r="B88" s="333"/>
      <c r="C88" s="132"/>
      <c r="D88" s="145">
        <f>SUM(D82:D87)</f>
        <v>66.113413600000015</v>
      </c>
      <c r="E88" s="137"/>
    </row>
    <row r="89" spans="1:5" ht="15.5" x14ac:dyDescent="0.35">
      <c r="A89" s="103" t="s">
        <v>44</v>
      </c>
      <c r="B89" s="119" t="s">
        <v>116</v>
      </c>
      <c r="C89" s="146"/>
      <c r="D89" s="145">
        <f>D88*C50</f>
        <v>24.32973620480001</v>
      </c>
      <c r="E89" s="137"/>
    </row>
    <row r="90" spans="1:5" ht="15.5" x14ac:dyDescent="0.35">
      <c r="A90" s="323" t="s">
        <v>47</v>
      </c>
      <c r="B90" s="323"/>
      <c r="C90" s="323"/>
      <c r="D90" s="136">
        <f>SUM(D88:D89)</f>
        <v>90.443149804800029</v>
      </c>
      <c r="E90" s="137"/>
    </row>
    <row r="91" spans="1:5" ht="15.5" x14ac:dyDescent="0.35">
      <c r="A91" s="88"/>
      <c r="B91" s="87"/>
      <c r="C91" s="172"/>
      <c r="D91" s="139"/>
      <c r="E91" s="137"/>
    </row>
    <row r="92" spans="1:5" ht="15.5" x14ac:dyDescent="0.35">
      <c r="A92" s="87" t="s">
        <v>90</v>
      </c>
      <c r="B92" s="141"/>
      <c r="C92" s="106"/>
      <c r="D92" s="107"/>
      <c r="E92" s="137"/>
    </row>
    <row r="93" spans="1:5" ht="15.5" x14ac:dyDescent="0.35">
      <c r="A93" s="90" t="s">
        <v>48</v>
      </c>
      <c r="B93" s="90" t="s">
        <v>91</v>
      </c>
      <c r="C93" s="112" t="s">
        <v>35</v>
      </c>
      <c r="D93" s="125" t="s">
        <v>25</v>
      </c>
      <c r="E93" s="137"/>
    </row>
    <row r="94" spans="1:5" ht="15.5" x14ac:dyDescent="0.35">
      <c r="A94" s="90" t="s">
        <v>3</v>
      </c>
      <c r="B94" s="171" t="s">
        <v>92</v>
      </c>
      <c r="C94" s="334" t="s">
        <v>93</v>
      </c>
      <c r="D94" s="335"/>
      <c r="E94" s="137"/>
    </row>
    <row r="95" spans="1:5" ht="15.5" x14ac:dyDescent="0.35">
      <c r="A95" s="323" t="s">
        <v>80</v>
      </c>
      <c r="B95" s="323"/>
      <c r="C95" s="323"/>
      <c r="D95" s="152"/>
      <c r="E95" s="137"/>
    </row>
    <row r="96" spans="1:5" ht="15.5" x14ac:dyDescent="0.35">
      <c r="A96" s="88"/>
      <c r="B96" s="88"/>
      <c r="C96" s="88"/>
      <c r="D96" s="139"/>
      <c r="E96" s="137"/>
    </row>
    <row r="97" spans="1:5" ht="15.5" x14ac:dyDescent="0.35">
      <c r="A97" s="87" t="s">
        <v>94</v>
      </c>
      <c r="B97" s="141"/>
      <c r="C97" s="106"/>
      <c r="D97" s="107"/>
      <c r="E97" s="137"/>
    </row>
    <row r="98" spans="1:5" ht="15.5" x14ac:dyDescent="0.35">
      <c r="A98" s="90">
        <v>4</v>
      </c>
      <c r="B98" s="90" t="s">
        <v>95</v>
      </c>
      <c r="C98" s="112" t="s">
        <v>35</v>
      </c>
      <c r="D98" s="125" t="s">
        <v>25</v>
      </c>
      <c r="E98" s="137"/>
    </row>
    <row r="99" spans="1:5" ht="15.5" x14ac:dyDescent="0.35">
      <c r="A99" s="90" t="s">
        <v>34</v>
      </c>
      <c r="B99" s="146" t="s">
        <v>57</v>
      </c>
      <c r="C99" s="112"/>
      <c r="D99" s="125"/>
      <c r="E99" s="137"/>
    </row>
    <row r="100" spans="1:5" ht="15.5" x14ac:dyDescent="0.35">
      <c r="A100" s="90" t="s">
        <v>48</v>
      </c>
      <c r="B100" s="146" t="s">
        <v>91</v>
      </c>
      <c r="C100" s="334" t="s">
        <v>93</v>
      </c>
      <c r="D100" s="335"/>
      <c r="E100" s="137"/>
    </row>
    <row r="101" spans="1:5" ht="15.5" x14ac:dyDescent="0.35">
      <c r="A101" s="323" t="s">
        <v>80</v>
      </c>
      <c r="B101" s="323"/>
      <c r="C101" s="323"/>
      <c r="D101" s="136"/>
      <c r="E101" s="137"/>
    </row>
    <row r="102" spans="1:5" ht="15.5" x14ac:dyDescent="0.35">
      <c r="A102" s="88"/>
      <c r="B102" s="88"/>
      <c r="C102" s="88"/>
      <c r="D102" s="139"/>
      <c r="E102" s="137"/>
    </row>
    <row r="103" spans="1:5" ht="15.5" x14ac:dyDescent="0.35">
      <c r="A103" s="88"/>
      <c r="B103" s="87"/>
      <c r="C103" s="172"/>
      <c r="D103" s="139"/>
      <c r="E103" s="137"/>
    </row>
    <row r="104" spans="1:5" s="80" customFormat="1" ht="15.75" customHeight="1" x14ac:dyDescent="0.35">
      <c r="A104" s="336" t="s">
        <v>97</v>
      </c>
      <c r="B104" s="336"/>
      <c r="C104" s="336"/>
      <c r="D104" s="336"/>
    </row>
    <row r="105" spans="1:5" ht="16.5" customHeight="1" x14ac:dyDescent="0.35">
      <c r="A105" s="90">
        <v>5</v>
      </c>
      <c r="B105" s="328" t="s">
        <v>117</v>
      </c>
      <c r="C105" s="329"/>
      <c r="D105" s="154" t="s">
        <v>25</v>
      </c>
      <c r="E105" s="137"/>
    </row>
    <row r="106" spans="1:5" s="87" customFormat="1" ht="15.5" x14ac:dyDescent="0.35">
      <c r="A106" s="94" t="s">
        <v>3</v>
      </c>
      <c r="B106" s="155" t="s">
        <v>30</v>
      </c>
      <c r="C106" s="138"/>
      <c r="D106" s="152">
        <f>Uniformes!M11</f>
        <v>57.819166666666668</v>
      </c>
      <c r="E106" s="167"/>
    </row>
    <row r="107" spans="1:5" s="87" customFormat="1" ht="15.5" x14ac:dyDescent="0.35">
      <c r="A107" s="90" t="s">
        <v>5</v>
      </c>
      <c r="B107" s="108" t="s">
        <v>31</v>
      </c>
      <c r="C107" s="173"/>
      <c r="D107" s="145"/>
      <c r="E107" s="167"/>
    </row>
    <row r="108" spans="1:5" s="87" customFormat="1" ht="15.5" x14ac:dyDescent="0.35">
      <c r="A108" s="90" t="s">
        <v>7</v>
      </c>
      <c r="B108" s="127" t="s">
        <v>119</v>
      </c>
      <c r="C108" s="166"/>
      <c r="D108" s="152">
        <f>Uniformes!O18</f>
        <v>2.0735694444444444</v>
      </c>
      <c r="E108" s="167"/>
    </row>
    <row r="109" spans="1:5" s="87" customFormat="1" ht="15.5" x14ac:dyDescent="0.35">
      <c r="A109" s="120" t="s">
        <v>9</v>
      </c>
      <c r="B109" s="127" t="s">
        <v>32</v>
      </c>
      <c r="C109" s="166"/>
      <c r="D109" s="164"/>
      <c r="E109" s="167"/>
    </row>
    <row r="110" spans="1:5" ht="15.5" x14ac:dyDescent="0.35">
      <c r="A110" s="337" t="s">
        <v>33</v>
      </c>
      <c r="B110" s="337"/>
      <c r="C110" s="338"/>
      <c r="D110" s="174">
        <f>SUM(D106:D109)</f>
        <v>59.892736111111113</v>
      </c>
      <c r="E110" s="137"/>
    </row>
    <row r="111" spans="1:5" ht="15.5" x14ac:dyDescent="0.35">
      <c r="A111" s="88"/>
      <c r="B111" s="88" t="s">
        <v>98</v>
      </c>
      <c r="C111" s="88"/>
      <c r="D111" s="139"/>
      <c r="E111" s="137"/>
    </row>
    <row r="112" spans="1:5" ht="15.5" x14ac:dyDescent="0.35">
      <c r="A112" s="88"/>
      <c r="B112" s="96"/>
      <c r="C112" s="138"/>
      <c r="D112" s="139"/>
      <c r="E112" s="137"/>
    </row>
    <row r="113" spans="1:5" s="80" customFormat="1" ht="30" customHeight="1" x14ac:dyDescent="0.35">
      <c r="A113" s="87" t="s">
        <v>100</v>
      </c>
      <c r="B113" s="87"/>
      <c r="C113" s="106"/>
      <c r="D113" s="107"/>
    </row>
    <row r="114" spans="1:5" ht="15.5" x14ac:dyDescent="0.35">
      <c r="A114" s="90">
        <v>6</v>
      </c>
      <c r="B114" s="90" t="s">
        <v>99</v>
      </c>
      <c r="C114" s="112" t="s">
        <v>35</v>
      </c>
      <c r="D114" s="154" t="s">
        <v>25</v>
      </c>
      <c r="E114" s="137"/>
    </row>
    <row r="115" spans="1:5" ht="15.5" x14ac:dyDescent="0.35">
      <c r="A115" s="90" t="s">
        <v>3</v>
      </c>
      <c r="B115" s="171" t="s">
        <v>59</v>
      </c>
      <c r="C115" s="142">
        <v>0.04</v>
      </c>
      <c r="D115" s="175">
        <f>C115*D131</f>
        <v>183.58490680086049</v>
      </c>
    </row>
    <row r="116" spans="1:5" ht="15.5" x14ac:dyDescent="0.35">
      <c r="A116" s="90" t="s">
        <v>5</v>
      </c>
      <c r="B116" s="171" t="s">
        <v>61</v>
      </c>
      <c r="C116" s="142">
        <v>0.03</v>
      </c>
      <c r="D116" s="175">
        <f>C116*D131</f>
        <v>137.68868010064534</v>
      </c>
    </row>
    <row r="117" spans="1:5" ht="15.5" x14ac:dyDescent="0.35">
      <c r="A117" s="339" t="s">
        <v>7</v>
      </c>
      <c r="B117" s="176" t="s">
        <v>60</v>
      </c>
      <c r="C117" s="132"/>
      <c r="D117" s="152"/>
    </row>
    <row r="118" spans="1:5" ht="15.5" x14ac:dyDescent="0.35">
      <c r="A118" s="340"/>
      <c r="B118" s="148" t="s">
        <v>196</v>
      </c>
      <c r="C118" s="132">
        <v>6.4999999999999997E-3</v>
      </c>
      <c r="D118" s="152">
        <f>C118*D133</f>
        <v>36.753990000000002</v>
      </c>
      <c r="E118" s="177"/>
    </row>
    <row r="119" spans="1:5" ht="15.5" x14ac:dyDescent="0.35">
      <c r="A119" s="340"/>
      <c r="B119" s="171" t="s">
        <v>197</v>
      </c>
      <c r="C119" s="142">
        <v>0.03</v>
      </c>
      <c r="D119" s="175">
        <f>C119*D133</f>
        <v>169.63380000000001</v>
      </c>
    </row>
    <row r="120" spans="1:5" ht="15.5" x14ac:dyDescent="0.35">
      <c r="A120" s="341"/>
      <c r="B120" s="171" t="s">
        <v>198</v>
      </c>
      <c r="C120" s="132">
        <v>2.5000000000000001E-2</v>
      </c>
      <c r="D120" s="152">
        <f>C120*D133</f>
        <v>141.36150000000001</v>
      </c>
    </row>
    <row r="121" spans="1:5" ht="15.5" x14ac:dyDescent="0.35">
      <c r="A121" s="178"/>
      <c r="B121" s="173" t="s">
        <v>109</v>
      </c>
      <c r="C121" s="1">
        <f>SUM(C115,C116,C118,C119,C120)</f>
        <v>0.13150000000000001</v>
      </c>
      <c r="D121" s="152">
        <f>SUM(D118:D120)</f>
        <v>347.74928999999997</v>
      </c>
    </row>
    <row r="122" spans="1:5" ht="15.5" x14ac:dyDescent="0.35">
      <c r="A122" s="103"/>
      <c r="B122" s="173" t="s">
        <v>47</v>
      </c>
      <c r="C122" s="179"/>
      <c r="D122" s="136">
        <f>SUM(D121,D116,D115)</f>
        <v>669.02287690150581</v>
      </c>
      <c r="E122" s="139"/>
    </row>
    <row r="123" spans="1:5" ht="15.5" x14ac:dyDescent="0.35">
      <c r="A123" s="88"/>
      <c r="B123" s="88"/>
      <c r="C123" s="2"/>
      <c r="D123" s="139"/>
      <c r="E123" s="139"/>
    </row>
    <row r="124" spans="1:5" ht="19.5" customHeight="1" x14ac:dyDescent="0.35">
      <c r="A124" s="342" t="s">
        <v>101</v>
      </c>
      <c r="B124" s="342"/>
      <c r="C124" s="342"/>
      <c r="D124" s="342"/>
    </row>
    <row r="125" spans="1:5" ht="15.5" x14ac:dyDescent="0.35">
      <c r="A125" s="90"/>
      <c r="B125" s="328" t="s">
        <v>62</v>
      </c>
      <c r="C125" s="329"/>
      <c r="D125" s="154" t="s">
        <v>25</v>
      </c>
      <c r="E125" s="137"/>
    </row>
    <row r="126" spans="1:5" ht="15.5" x14ac:dyDescent="0.35">
      <c r="A126" s="90" t="s">
        <v>3</v>
      </c>
      <c r="B126" s="328" t="s">
        <v>102</v>
      </c>
      <c r="C126" s="329"/>
      <c r="D126" s="175">
        <f>D28</f>
        <v>2264.1580000000004</v>
      </c>
    </row>
    <row r="127" spans="1:5" ht="15.75" customHeight="1" x14ac:dyDescent="0.35">
      <c r="A127" s="90" t="s">
        <v>5</v>
      </c>
      <c r="B127" s="328" t="s">
        <v>103</v>
      </c>
      <c r="C127" s="329"/>
      <c r="D127" s="152">
        <f>D66</f>
        <v>2014.2033014240003</v>
      </c>
    </row>
    <row r="128" spans="1:5" ht="15.75" customHeight="1" x14ac:dyDescent="0.35">
      <c r="A128" s="90" t="s">
        <v>7</v>
      </c>
      <c r="B128" s="328" t="s">
        <v>104</v>
      </c>
      <c r="C128" s="329"/>
      <c r="D128" s="152">
        <f>D76</f>
        <v>160.92548268160004</v>
      </c>
    </row>
    <row r="129" spans="1:5" ht="15.5" x14ac:dyDescent="0.35">
      <c r="A129" s="112" t="s">
        <v>9</v>
      </c>
      <c r="B129" s="330" t="s">
        <v>105</v>
      </c>
      <c r="C129" s="331"/>
      <c r="D129" s="175">
        <f>D90</f>
        <v>90.443149804800029</v>
      </c>
    </row>
    <row r="130" spans="1:5" ht="15.5" x14ac:dyDescent="0.35">
      <c r="A130" s="126" t="s">
        <v>40</v>
      </c>
      <c r="B130" s="321" t="s">
        <v>96</v>
      </c>
      <c r="C130" s="321"/>
      <c r="D130" s="175">
        <f>D110</f>
        <v>59.892736111111113</v>
      </c>
    </row>
    <row r="131" spans="1:5" ht="15.5" x14ac:dyDescent="0.35">
      <c r="A131" s="103"/>
      <c r="B131" s="114" t="s">
        <v>106</v>
      </c>
      <c r="C131" s="180"/>
      <c r="D131" s="136">
        <f>SUM(D126:D130)</f>
        <v>4589.622670021512</v>
      </c>
    </row>
    <row r="132" spans="1:5" ht="15.5" x14ac:dyDescent="0.35">
      <c r="A132" s="103" t="s">
        <v>40</v>
      </c>
      <c r="B132" s="108" t="s">
        <v>107</v>
      </c>
      <c r="C132" s="181"/>
      <c r="D132" s="152">
        <f>D122</f>
        <v>669.02287690150581</v>
      </c>
      <c r="E132" s="137"/>
    </row>
    <row r="133" spans="1:5" ht="15.5" x14ac:dyDescent="0.35">
      <c r="A133" s="103"/>
      <c r="B133" s="92" t="s">
        <v>63</v>
      </c>
      <c r="C133" s="181"/>
      <c r="D133" s="136">
        <f>ROUND((D131+(D115+D116))/(1-C121),2)</f>
        <v>5654.46</v>
      </c>
      <c r="E133" s="182"/>
    </row>
    <row r="134" spans="1:5" ht="15.5" x14ac:dyDescent="0.35">
      <c r="A134" s="88"/>
      <c r="B134" s="88"/>
      <c r="C134" s="2"/>
      <c r="D134" s="139"/>
      <c r="E134" s="137"/>
    </row>
    <row r="135" spans="1:5" x14ac:dyDescent="0.3">
      <c r="C135" s="183"/>
      <c r="D135" s="177"/>
    </row>
    <row r="136" spans="1:5" x14ac:dyDescent="0.3">
      <c r="C136" s="183"/>
      <c r="D136" s="177"/>
    </row>
  </sheetData>
  <mergeCells count="23">
    <mergeCell ref="A66:C66"/>
    <mergeCell ref="A1:C1"/>
    <mergeCell ref="A2:C2"/>
    <mergeCell ref="C20:D20"/>
    <mergeCell ref="A36:B36"/>
    <mergeCell ref="D4:D5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B126:C126"/>
    <mergeCell ref="B127:C127"/>
    <mergeCell ref="B128:C128"/>
    <mergeCell ref="B129:C129"/>
    <mergeCell ref="B130:C130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Encargos Sociais</vt:lpstr>
      <vt:lpstr>Uniformes</vt:lpstr>
      <vt:lpstr>Resumos - Proposta</vt:lpstr>
      <vt:lpstr> Aeroporto POA 12x36 (Diruno)</vt:lpstr>
      <vt:lpstr>Aeroporto POA 12x36 (Noturno</vt:lpstr>
      <vt:lpstr>Aeroporto 44h Semanais</vt:lpstr>
      <vt:lpstr>' Aeroporto POA 12x36 (Diruno)'!Area_de_impressao</vt:lpstr>
      <vt:lpstr>'Aeroporto 44h Semanais'!Area_de_impressao</vt:lpstr>
      <vt:lpstr>'Aeroporto POA 12x36 (Noturno'!Area_de_impressao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Fagne de Oliveira Lira</cp:lastModifiedBy>
  <cp:lastPrinted>2018-02-14T17:39:47Z</cp:lastPrinted>
  <dcterms:created xsi:type="dcterms:W3CDTF">2016-08-03T13:51:05Z</dcterms:created>
  <dcterms:modified xsi:type="dcterms:W3CDTF">2024-08-23T14:33:09Z</dcterms:modified>
</cp:coreProperties>
</file>